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eu Drive\2025\LICITAÇÕES 2025\Empresa Terceirizada\"/>
    </mc:Choice>
  </mc:AlternateContent>
  <bookViews>
    <workbookView xWindow="0" yWindow="0" windowWidth="28800" windowHeight="12435"/>
  </bookViews>
  <sheets>
    <sheet name="PLANILHA DE CUSTOS " sheetId="1" r:id="rId1"/>
    <sheet name="RESUMO LUCRO REAL " sheetId="3" r:id="rId2"/>
    <sheet name="RESUMO LUCRO PRESUMIDO " sheetId="4" r:id="rId3"/>
    <sheet name="FUNDAMENTOS LEGAIS 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4" i="1" s="1"/>
  <c r="C71" i="1"/>
  <c r="G71" i="1"/>
  <c r="C73" i="1"/>
  <c r="C74" i="1" s="1"/>
  <c r="G69" i="1" l="1"/>
  <c r="C69" i="1"/>
  <c r="F35" i="1" l="1"/>
  <c r="B35" i="1"/>
  <c r="F89" i="1" l="1"/>
  <c r="F88" i="1"/>
  <c r="B89" i="1"/>
  <c r="B88" i="1"/>
  <c r="D80" i="5" l="1"/>
  <c r="D88" i="5" s="1"/>
  <c r="D93" i="5" s="1"/>
  <c r="D99" i="5" s="1"/>
  <c r="D109" i="5" s="1"/>
  <c r="C80" i="5"/>
  <c r="C88" i="5" s="1"/>
  <c r="C93" i="5" s="1"/>
  <c r="C99" i="5" s="1"/>
  <c r="C109" i="5" s="1"/>
  <c r="D71" i="5"/>
  <c r="C71" i="5"/>
  <c r="B71" i="5"/>
  <c r="B80" i="5" s="1"/>
  <c r="B99" i="5" s="1"/>
  <c r="B65" i="5"/>
  <c r="B59" i="5"/>
  <c r="B52" i="5"/>
  <c r="B40" i="5"/>
  <c r="B21" i="5"/>
  <c r="B199" i="1"/>
  <c r="B198" i="1"/>
  <c r="F199" i="1"/>
  <c r="F198" i="1"/>
  <c r="F206" i="1"/>
  <c r="G195" i="1"/>
  <c r="G211" i="1" s="1"/>
  <c r="G183" i="1"/>
  <c r="G181" i="1"/>
  <c r="F180" i="1"/>
  <c r="F189" i="1" s="1"/>
  <c r="F208" i="1" s="1"/>
  <c r="F174" i="1"/>
  <c r="F168" i="1"/>
  <c r="F161" i="1"/>
  <c r="F149" i="1"/>
  <c r="F135" i="1"/>
  <c r="G135" i="1" s="1"/>
  <c r="G133" i="1"/>
  <c r="G180" i="1" s="1"/>
  <c r="F114" i="1"/>
  <c r="B204" i="1"/>
  <c r="B203" i="1"/>
  <c r="B206" i="1" s="1"/>
  <c r="C195" i="1"/>
  <c r="C211" i="1" s="1"/>
  <c r="C183" i="1"/>
  <c r="C181" i="1"/>
  <c r="B180" i="1"/>
  <c r="B189" i="1" s="1"/>
  <c r="B208" i="1" s="1"/>
  <c r="B174" i="1"/>
  <c r="B168" i="1"/>
  <c r="B161" i="1"/>
  <c r="B149" i="1"/>
  <c r="B135" i="1"/>
  <c r="C135" i="1" s="1"/>
  <c r="C133" i="1"/>
  <c r="C180" i="1" s="1"/>
  <c r="B67" i="5" l="1"/>
  <c r="B176" i="1"/>
  <c r="C189" i="1"/>
  <c r="C197" i="1" s="1"/>
  <c r="C202" i="1" s="1"/>
  <c r="C208" i="1" s="1"/>
  <c r="C217" i="1" s="1"/>
  <c r="F176" i="1"/>
  <c r="G136" i="1"/>
  <c r="G137" i="1" s="1"/>
  <c r="G189" i="1"/>
  <c r="G197" i="1" s="1"/>
  <c r="G202" i="1" s="1"/>
  <c r="G208" i="1" s="1"/>
  <c r="G217" i="1" s="1"/>
  <c r="C136" i="1"/>
  <c r="C137" i="1" s="1"/>
  <c r="F96" i="1"/>
  <c r="G85" i="1"/>
  <c r="G101" i="1" s="1"/>
  <c r="G72" i="1"/>
  <c r="F68" i="1"/>
  <c r="F79" i="1" s="1"/>
  <c r="F98" i="1" s="1"/>
  <c r="F62" i="1"/>
  <c r="F56" i="1"/>
  <c r="F49" i="1"/>
  <c r="F37" i="1"/>
  <c r="F23" i="1"/>
  <c r="G23" i="1" s="1"/>
  <c r="F2" i="1"/>
  <c r="F64" i="1" l="1"/>
  <c r="G182" i="1"/>
  <c r="G184" i="1"/>
  <c r="G70" i="1"/>
  <c r="G75" i="1" s="1"/>
  <c r="G24" i="1"/>
  <c r="G25" i="1" s="1"/>
  <c r="C85" i="1"/>
  <c r="C101" i="1" s="1"/>
  <c r="C72" i="1"/>
  <c r="B94" i="1"/>
  <c r="B93" i="1"/>
  <c r="B96" i="1" s="1"/>
  <c r="B68" i="1"/>
  <c r="B79" i="1" s="1"/>
  <c r="B98" i="1" s="1"/>
  <c r="B62" i="1"/>
  <c r="B56" i="1"/>
  <c r="B49" i="1"/>
  <c r="B37" i="1"/>
  <c r="B23" i="1"/>
  <c r="C23" i="1" s="1"/>
  <c r="B64" i="1" l="1"/>
  <c r="G100" i="1"/>
  <c r="C184" i="1"/>
  <c r="C182" i="1"/>
  <c r="C24" i="1"/>
  <c r="C25" i="1" s="1"/>
  <c r="G185" i="1"/>
  <c r="G210" i="1" s="1"/>
  <c r="C70" i="1"/>
  <c r="C75" i="1" s="1"/>
  <c r="G173" i="1"/>
  <c r="G167" i="1"/>
  <c r="G157" i="1"/>
  <c r="G145" i="1"/>
  <c r="G141" i="1"/>
  <c r="G164" i="1"/>
  <c r="G172" i="1"/>
  <c r="G166" i="1"/>
  <c r="G160" i="1"/>
  <c r="G156" i="1"/>
  <c r="G148" i="1"/>
  <c r="G144" i="1"/>
  <c r="G158" i="1"/>
  <c r="G142" i="1"/>
  <c r="G171" i="1"/>
  <c r="G165" i="1"/>
  <c r="G159" i="1"/>
  <c r="G155" i="1"/>
  <c r="G147" i="1"/>
  <c r="G143" i="1"/>
  <c r="G154" i="1"/>
  <c r="G146" i="1"/>
  <c r="G53" i="1"/>
  <c r="G48" i="1"/>
  <c r="G44" i="1"/>
  <c r="G33" i="1"/>
  <c r="G29" i="1"/>
  <c r="G61" i="1"/>
  <c r="G52" i="1"/>
  <c r="G47" i="1"/>
  <c r="G43" i="1"/>
  <c r="G36" i="1"/>
  <c r="G32" i="1"/>
  <c r="G31" i="1"/>
  <c r="G59" i="1"/>
  <c r="G54" i="1"/>
  <c r="G45" i="1"/>
  <c r="G34" i="1"/>
  <c r="G30" i="1"/>
  <c r="G60" i="1"/>
  <c r="G55" i="1"/>
  <c r="G46" i="1"/>
  <c r="G42" i="1"/>
  <c r="G35" i="1"/>
  <c r="C100" i="1" l="1"/>
  <c r="C185" i="1"/>
  <c r="C210" i="1" s="1"/>
  <c r="G161" i="1"/>
  <c r="C171" i="1"/>
  <c r="C165" i="1"/>
  <c r="C159" i="1"/>
  <c r="C155" i="1"/>
  <c r="C147" i="1"/>
  <c r="C143" i="1"/>
  <c r="C166" i="1"/>
  <c r="C160" i="1"/>
  <c r="C148" i="1"/>
  <c r="C164" i="1"/>
  <c r="C158" i="1"/>
  <c r="C154" i="1"/>
  <c r="C146" i="1"/>
  <c r="C142" i="1"/>
  <c r="C172" i="1"/>
  <c r="C156" i="1"/>
  <c r="C144" i="1"/>
  <c r="C173" i="1"/>
  <c r="C167" i="1"/>
  <c r="C157" i="1"/>
  <c r="C145" i="1"/>
  <c r="C141" i="1"/>
  <c r="C35" i="1"/>
  <c r="C61" i="1"/>
  <c r="C55" i="1"/>
  <c r="C45" i="1"/>
  <c r="C42" i="1"/>
  <c r="C33" i="1"/>
  <c r="C59" i="1"/>
  <c r="C52" i="1"/>
  <c r="C46" i="1"/>
  <c r="C30" i="1"/>
  <c r="C34" i="1"/>
  <c r="C53" i="1"/>
  <c r="C43" i="1"/>
  <c r="C47" i="1"/>
  <c r="C31" i="1"/>
  <c r="C36" i="1"/>
  <c r="C60" i="1"/>
  <c r="C54" i="1"/>
  <c r="C44" i="1"/>
  <c r="C48" i="1"/>
  <c r="C32" i="1"/>
  <c r="C29" i="1"/>
  <c r="G149" i="1"/>
  <c r="G174" i="1"/>
  <c r="G168" i="1"/>
  <c r="G56" i="1"/>
  <c r="G49" i="1"/>
  <c r="G62" i="1"/>
  <c r="G37" i="1"/>
  <c r="C62" i="1" l="1"/>
  <c r="C37" i="1"/>
  <c r="C161" i="1"/>
  <c r="C49" i="1"/>
  <c r="G176" i="1"/>
  <c r="G178" i="1" s="1"/>
  <c r="G209" i="1" s="1"/>
  <c r="C56" i="1"/>
  <c r="C149" i="1"/>
  <c r="C168" i="1"/>
  <c r="C174" i="1"/>
  <c r="G64" i="1"/>
  <c r="G66" i="1" s="1"/>
  <c r="C64" i="1" l="1"/>
  <c r="C66" i="1" s="1"/>
  <c r="C88" i="1" s="1"/>
  <c r="C176" i="1"/>
  <c r="C178" i="1" s="1"/>
  <c r="C209" i="1" s="1"/>
  <c r="G199" i="1"/>
  <c r="G198" i="1"/>
  <c r="G88" i="1"/>
  <c r="G99" i="1"/>
  <c r="G89" i="1"/>
  <c r="C89" i="1" l="1"/>
  <c r="C90" i="1" s="1"/>
  <c r="C102" i="1" s="1"/>
  <c r="C99" i="1"/>
  <c r="C199" i="1"/>
  <c r="C198" i="1"/>
  <c r="G200" i="1"/>
  <c r="G212" i="1" s="1"/>
  <c r="G90" i="1"/>
  <c r="G102" i="1" s="1"/>
  <c r="G95" i="1" s="1"/>
  <c r="C94" i="1" l="1"/>
  <c r="C93" i="1"/>
  <c r="C200" i="1"/>
  <c r="C212" i="1" s="1"/>
  <c r="C205" i="1" s="1"/>
  <c r="C95" i="1"/>
  <c r="G93" i="1"/>
  <c r="G94" i="1"/>
  <c r="G205" i="1"/>
  <c r="G204" i="1"/>
  <c r="G203" i="1"/>
  <c r="C204" i="1" l="1"/>
  <c r="C203" i="1"/>
  <c r="G96" i="1"/>
  <c r="G103" i="1" s="1"/>
  <c r="G104" i="1" s="1"/>
  <c r="G206" i="1"/>
  <c r="G213" i="1" s="1"/>
  <c r="G215" i="1" s="1"/>
  <c r="C96" i="1"/>
  <c r="C103" i="1" s="1"/>
  <c r="C104" i="1" s="1"/>
  <c r="C206" i="1" l="1"/>
  <c r="C213" i="1" s="1"/>
  <c r="C215" i="1" s="1"/>
  <c r="C218" i="1" s="1"/>
  <c r="G107" i="1"/>
  <c r="G110" i="1" s="1"/>
  <c r="C107" i="1"/>
  <c r="C110" i="1" s="1"/>
  <c r="E6" i="3"/>
  <c r="G218" i="1"/>
  <c r="E6" i="4"/>
</calcChain>
</file>

<file path=xl/comments1.xml><?xml version="1.0" encoding="utf-8"?>
<comments xmlns="http://schemas.openxmlformats.org/spreadsheetml/2006/main">
  <authors>
    <author>cristians</author>
    <author>Depto Juridico</author>
  </authors>
  <commentList>
    <comment ref="C10" authorId="0" shapeId="0">
      <text>
        <r>
          <rPr>
            <sz val="9"/>
            <color indexed="81"/>
            <rFont val="Segoe UI"/>
            <family val="2"/>
          </rPr>
          <t>DEVE SER PREENCHIDO APENAS ESSE CAMPO, CONFORME PREVISÕES DA EMPRESA;</t>
        </r>
      </text>
    </comment>
    <comment ref="C11" authorId="0" shapeId="0">
      <text>
        <r>
          <rPr>
            <sz val="9"/>
            <color indexed="81"/>
            <rFont val="Segoe UI"/>
            <family val="2"/>
          </rPr>
          <t>DEVE SER PREENCHIDO APENAS ESSE CAMPO, CONFORME PREVISÕES DA EMPRESA;</t>
        </r>
      </text>
    </comment>
    <comment ref="C12" authorId="1" shapeId="0">
      <text>
        <r>
          <rPr>
            <sz val="9"/>
            <color indexed="81"/>
            <rFont val="Segoe UI"/>
            <charset val="1"/>
          </rPr>
          <t xml:space="preserve">DEVE SER PREENCHIDO APENAS ESSE CAMPO, CONFORME ÍNDICE COMPROVADO PELA EMPRESA;
</t>
        </r>
      </text>
    </comment>
  </commentList>
</comments>
</file>

<file path=xl/comments2.xml><?xml version="1.0" encoding="utf-8"?>
<comments xmlns="http://schemas.openxmlformats.org/spreadsheetml/2006/main">
  <authors>
    <author>cristians</author>
    <author>Depto Juridico</author>
  </authors>
  <commentList>
    <comment ref="C10" authorId="0" shapeId="0">
      <text>
        <r>
          <rPr>
            <sz val="9"/>
            <color indexed="81"/>
            <rFont val="Segoe UI"/>
            <family val="2"/>
          </rPr>
          <t>DEVE SER PREENCHIDO APENAS ESSE CAMPO, CONFORME PREVISÕES DA EMPRESA;</t>
        </r>
      </text>
    </comment>
    <comment ref="C11" authorId="0" shapeId="0">
      <text>
        <r>
          <rPr>
            <sz val="9"/>
            <color indexed="81"/>
            <rFont val="Segoe UI"/>
            <family val="2"/>
          </rPr>
          <t>DEVE SER PREENCHIDO APENAS ESSE CAMPO, CONFORME PREVISÕES DA EMPRESA;</t>
        </r>
      </text>
    </comment>
    <comment ref="C12" authorId="1" shapeId="0">
      <text>
        <r>
          <rPr>
            <sz val="9"/>
            <color indexed="81"/>
            <rFont val="Segoe UI"/>
            <charset val="1"/>
          </rPr>
          <t xml:space="preserve">DEVE SER PREENCHIDO APENAS ESSE CAMPO, CONFORME ÍNDICE COMPROVADO PELA EMPRESA;
</t>
        </r>
      </text>
    </comment>
  </commentList>
</comments>
</file>

<file path=xl/sharedStrings.xml><?xml version="1.0" encoding="utf-8"?>
<sst xmlns="http://schemas.openxmlformats.org/spreadsheetml/2006/main" count="730" uniqueCount="233">
  <si>
    <t>EMPRESA ENQUADRADA NO LUCRO:</t>
  </si>
  <si>
    <t>PRESUMIDO</t>
  </si>
  <si>
    <t xml:space="preserve"> REAL</t>
  </si>
  <si>
    <t>I - INFORMAÇÕES DA PRESTAÇÃO E SERVIÇOS:</t>
  </si>
  <si>
    <t>NUMERO</t>
  </si>
  <si>
    <t xml:space="preserve"> POR EXTENSO</t>
  </si>
  <si>
    <t>A - Do Serviço:</t>
  </si>
  <si>
    <t>01 - JORNADA DIÁRIA</t>
  </si>
  <si>
    <t>02 - ESCALA DE SERVIÇO</t>
  </si>
  <si>
    <t>03 - TOTAL DE HORAS MENSAIS</t>
  </si>
  <si>
    <t>CENTO E QUATRO HORAS</t>
  </si>
  <si>
    <t>04 - QUANTIDADE DE FUNCIONÁRIOS NECESSÁRIOS</t>
  </si>
  <si>
    <t>HUM</t>
  </si>
  <si>
    <t>05 - QUANTIDADE DE POSTOS LICITADOS</t>
  </si>
  <si>
    <t>B - Salário Normativo e Dados Complementares:</t>
  </si>
  <si>
    <t>01 - SALÁRIO NORMATIVO DA CATEGORIA</t>
  </si>
  <si>
    <t>02 - CATEGORIA PROFISSIONAL/ FUNÇÃO</t>
  </si>
  <si>
    <t>03 - SINDICATO PROFISSIONAL COMPETENTE</t>
  </si>
  <si>
    <t>04 - DATA BASE DA CATEGORIA</t>
  </si>
  <si>
    <t>05 - N°. DISSIDIO DA CATEGORIA VIGENTE</t>
  </si>
  <si>
    <t>ÍNDICE DE REAJUSTE DISSÍDIO - %</t>
  </si>
  <si>
    <t>Contrato Original</t>
  </si>
  <si>
    <t>II - REMUNEAÇÃO E ENCARGOS:</t>
  </si>
  <si>
    <t>Vlr / % / Hs</t>
  </si>
  <si>
    <t xml:space="preserve">A - REMUNERAÇÃO  </t>
  </si>
  <si>
    <t>01 - Salário Base cfe Categoria</t>
  </si>
  <si>
    <t>02 - Adicional Insalubridade</t>
  </si>
  <si>
    <t xml:space="preserve">TOTAL DA REMUNERAÇÃO (A) = </t>
  </si>
  <si>
    <t xml:space="preserve">B - ENCARGOS SOCIAIS BÁSICOS </t>
  </si>
  <si>
    <t xml:space="preserve"> *Incidentes sobre  Remuneração </t>
  </si>
  <si>
    <t>01 - PREVIDÊNCIA SOCIAL PATRONAL</t>
  </si>
  <si>
    <t>02 - SESC</t>
  </si>
  <si>
    <t>03 - SENAC</t>
  </si>
  <si>
    <t>04 - INCRA</t>
  </si>
  <si>
    <t>05 - SALÁRIO EDUCAÇÃO</t>
  </si>
  <si>
    <t>06 - FGTS</t>
  </si>
  <si>
    <t>07 - Seguro Acidente do trabalho/SAT/INSS</t>
  </si>
  <si>
    <t>08 - SEBRAE</t>
  </si>
  <si>
    <t>VALOR DOS ENCARGOS SOCIAIS:</t>
  </si>
  <si>
    <t>C - DEMAIS ENCARGOS TRABALHISTAS</t>
  </si>
  <si>
    <t>Grupo "C.1"</t>
  </si>
  <si>
    <t>01 - 13º Salário</t>
  </si>
  <si>
    <t>02 - Férias (1/12)</t>
  </si>
  <si>
    <t>03 – Abono de férias/Terço constitucional (1/3)</t>
  </si>
  <si>
    <t>04 - Auxílio Doença/Enfermidade</t>
  </si>
  <si>
    <t>05 - Licença paternidade/maternidade</t>
  </si>
  <si>
    <t>06 -Ausências/Faltas legais</t>
  </si>
  <si>
    <t>07 - Acidente de trabalho</t>
  </si>
  <si>
    <t>TOTAL DO GRUPO C.1 =</t>
  </si>
  <si>
    <t>Grupo "C.2"</t>
  </si>
  <si>
    <t>01 - Aviso Prévio Indenizado/Trabalhado</t>
  </si>
  <si>
    <t>02 - Indenização Adicional</t>
  </si>
  <si>
    <t>03 - Indenização FGTS 40% (Rescisão sem justa causa)</t>
  </si>
  <si>
    <t>04 - Indenização FGTS 10% (Rescisão sem justa causa)</t>
  </si>
  <si>
    <t xml:space="preserve">TOTAL DO GRUPO C.2 = </t>
  </si>
  <si>
    <t>Grupo "C.3"</t>
  </si>
  <si>
    <t>01 - Incidência dos Encargos do Grupo "B" sobre os itens do Grupo "C.1".</t>
  </si>
  <si>
    <t>02 – Incidência do FGTS exclusivamente sobre o aviso prévio indenizado</t>
  </si>
  <si>
    <t>03 – Incid FGTS s/ afast superior a 30 dias p/ acidente de trab/auxil doença.</t>
  </si>
  <si>
    <t xml:space="preserve">TOTAL DO GRUPO C.3 = </t>
  </si>
  <si>
    <t>VALOR DOS ENCARGOS TRABALHISTAS: (C.1+C.2+C.3) =</t>
  </si>
  <si>
    <t>VALOR DA REMUNERAÇÃO MAIS ENCARGOS: ( A + B + C ) =</t>
  </si>
  <si>
    <t>-</t>
  </si>
  <si>
    <t>III - GASTOS EXTRAS:</t>
  </si>
  <si>
    <t>02 - (-)Desconto Vale Transporte</t>
  </si>
  <si>
    <t>04 - (-)Desconto auxílio Alimentação</t>
  </si>
  <si>
    <t>TOTAL DOS GASTOS EXTRAS</t>
  </si>
  <si>
    <t>ÍNDICE DE REAJUSTE IGP-M - %</t>
  </si>
  <si>
    <t>IV - INSUMOS PREVISTOS EM CCT/DISSÍDIOS:</t>
  </si>
  <si>
    <t>01 - uniformes - média de 03 por ano</t>
  </si>
  <si>
    <t>02 - equipamentos de proteção individual (Média)</t>
  </si>
  <si>
    <t>03 - treinamento e/ou reciclagem de pessoal</t>
  </si>
  <si>
    <t>04 - seguro de vida em grupo</t>
  </si>
  <si>
    <t>05 - Benefício Familiar</t>
  </si>
  <si>
    <t>TOTAL DOS INSUMOS</t>
  </si>
  <si>
    <t>V - LUCROS E DESPESAS ADMINISTRATIVAS</t>
  </si>
  <si>
    <t>%</t>
  </si>
  <si>
    <t>01 - Despesas administrativas/operacionais - Mínimo Exigido</t>
  </si>
  <si>
    <t>02 - Lucro mínimo estimado - Mínimo exigido</t>
  </si>
  <si>
    <t>VALOR DOS LUCROS E DESPESAS ADMINISTRATIVAS</t>
  </si>
  <si>
    <t>VI - IMPOSTOS E TAXAS</t>
  </si>
  <si>
    <t>01 - PIS</t>
  </si>
  <si>
    <t>02 - COFINS</t>
  </si>
  <si>
    <t>05 - ISS</t>
  </si>
  <si>
    <t>TOTAL DOS IMPOSTOS E TAXAS</t>
  </si>
  <si>
    <t>VII - QUADRO RESUMO COM O TOTAL DE GASTOS</t>
  </si>
  <si>
    <t>01 - REMUNERAÇÃO E ENCARGOS</t>
  </si>
  <si>
    <t>02 - GASTOS EXTRAS</t>
  </si>
  <si>
    <t>03 - INSUMOS</t>
  </si>
  <si>
    <t>04 - LUCROS E DESPESAS ADMINISTRATIVAS</t>
  </si>
  <si>
    <t>05 - IMPOSTOS E TAXAS</t>
  </si>
  <si>
    <t>VII - PREÇO MENSAL DO CONTRATO</t>
  </si>
  <si>
    <t>VIII - PREÇO ANUAL DO CONTRATO</t>
  </si>
  <si>
    <t>NÚMERO DE MESES</t>
  </si>
  <si>
    <t>Segunda -sexta  08:00 às 11:30 /13:30 às 17:00</t>
  </si>
  <si>
    <t xml:space="preserve">sete horas </t>
  </si>
  <si>
    <t>AUXILIAR MANUTENÇÃO PREDIAL - C.B.O 5143-10</t>
  </si>
  <si>
    <t>STEAC</t>
  </si>
  <si>
    <t xml:space="preserve">01 - vale-transporte (88 vales /mês) </t>
  </si>
  <si>
    <t>03 - auxílio alimentação (Média 22 dias)</t>
  </si>
  <si>
    <t>x</t>
  </si>
  <si>
    <t xml:space="preserve">A- PLANILHA DE CUSTOS E FORMAÇÃO DE PREÇO POR ITEM DA PROPOSTA </t>
  </si>
  <si>
    <t xml:space="preserve">ITEM </t>
  </si>
  <si>
    <t>DESCRIÇÃO</t>
  </si>
  <si>
    <t xml:space="preserve">POSTOS </t>
  </si>
  <si>
    <t xml:space="preserve">VALOR POR POSTO </t>
  </si>
  <si>
    <t>VALOR ANUAL 12 MESES</t>
  </si>
  <si>
    <t xml:space="preserve">Despesas Admintrativas /Operacionais </t>
  </si>
  <si>
    <t xml:space="preserve">Lucro Mínimo Exigido </t>
  </si>
  <si>
    <t xml:space="preserve">EMPRESA ENQUADRADA NO LUCRO PRESUMIDO </t>
  </si>
  <si>
    <t>46218.002890/2019-68</t>
  </si>
  <si>
    <t xml:space="preserve">EMPRESA ENQUADRADA NO LUCRO REAL </t>
  </si>
  <si>
    <t xml:space="preserve">EMPRESA ENQUADRADA LUCRO REAL </t>
  </si>
  <si>
    <t xml:space="preserve">EMPRESA ENQUADRADA LUCRO PRESUMIDO </t>
  </si>
  <si>
    <t xml:space="preserve"> PRESUMIDO</t>
  </si>
  <si>
    <t>XX</t>
  </si>
  <si>
    <t>XXXX HORAS</t>
  </si>
  <si>
    <t>SEG A SEX: XXXXXXXX E SAB: XXXXXXX</t>
  </si>
  <si>
    <t>XXX</t>
  </si>
  <si>
    <t>XXXXXXX HORAS</t>
  </si>
  <si>
    <t>01 - SALÁRIO NORMATIVO DA CATEGORIA CFE CCT</t>
  </si>
  <si>
    <t>R$ XXXX,XX</t>
  </si>
  <si>
    <t>XXXXXXXXX- CBO: XXXX</t>
  </si>
  <si>
    <t>XXXXXXXXX/RS</t>
  </si>
  <si>
    <t>XX/XX/XXXX</t>
  </si>
  <si>
    <t>MEMÓRIA DE CALCULO</t>
  </si>
  <si>
    <t>FUNDAMENTO LEGAL</t>
  </si>
  <si>
    <t>( carga horária de hs nesessária)</t>
  </si>
  <si>
    <t>Baseado na CCT vigente.</t>
  </si>
  <si>
    <t>10%, 20% ou 40% * SB</t>
  </si>
  <si>
    <t>03 - Adicional Periculosidade</t>
  </si>
  <si>
    <t>30% *  SB</t>
  </si>
  <si>
    <t>Art. 192 CLT; Portaria MTE n° 1.885/2013</t>
  </si>
  <si>
    <t>04 - Adicional Noturno/Hora reduzida (20%)</t>
  </si>
  <si>
    <t>(( Salário * 0,2)/220)* (Quant. Hs)</t>
  </si>
  <si>
    <t>Art. 73 CLT;</t>
  </si>
  <si>
    <t>05 - Adicional de Horas Extras + Reflexos DSR (50%)</t>
  </si>
  <si>
    <t>(( Salário * 1,5)/220)* (Quant. Hs)</t>
  </si>
  <si>
    <t>Art. 59 § 1° CLT e Súmula 423, pg. 42</t>
  </si>
  <si>
    <t>06 - Adicional de Horas Extras + Reflexos DSR D/S/FR (100%)</t>
  </si>
  <si>
    <t>(( Salário * 2,0)/220)* (Quant. Hs)</t>
  </si>
  <si>
    <t>07 - Repouso Intervalar Intrajornada + Reflexos DSR (50%)</t>
  </si>
  <si>
    <t>(( Salário)/220)* (Quant. Hs)</t>
  </si>
  <si>
    <t>Art. 59 CLT;</t>
  </si>
  <si>
    <t>20,000% * TOTAL “A”</t>
  </si>
  <si>
    <t>Art. 22, Inciso I, da Lei 8.212/91.</t>
  </si>
  <si>
    <t>1,500% * TOTAL “A”</t>
  </si>
  <si>
    <t>Art. 30, Lei nº 8.036/90.</t>
  </si>
  <si>
    <t>1,000% * TOTAL “A”</t>
  </si>
  <si>
    <t>Decreto 2.318/86.</t>
  </si>
  <si>
    <t>2,000% * TOTAL “A”</t>
  </si>
  <si>
    <t>Lei nº 7.787/89 e DL nº 1.146/70</t>
  </si>
  <si>
    <t>2,500% * TOTAL “A”</t>
  </si>
  <si>
    <t>Art. 3º, Inciso I, Decreto nº 87.043/82.</t>
  </si>
  <si>
    <t>8,000% * TOTAL “A”</t>
  </si>
  <si>
    <t>Art. 15, Lei nº 8.036/90 e  Art. 7º , III, CF.</t>
  </si>
  <si>
    <t>( 1,00 A 3,00%) * TOTAL “A”</t>
  </si>
  <si>
    <t>0,600% * TOTAL “A”</t>
  </si>
  <si>
    <t>Art. 8º, Lei nº 8.029/90 e Lei nº 8.154/90.</t>
  </si>
  <si>
    <t>((1/12) * 100)</t>
  </si>
  <si>
    <t>Art. 7º, VIII, CF/88</t>
  </si>
  <si>
    <t>Art. 7º, XVII, CF/88</t>
  </si>
  <si>
    <t>(((1*1/3)/12) * 100)</t>
  </si>
  <si>
    <t>(((5/30)/12) * 100)</t>
  </si>
  <si>
    <t>Art. 59 a 64 da Lei nº 8.213/91.</t>
  </si>
  <si>
    <t>(0,1111*0,02*0,333) * 100</t>
  </si>
  <si>
    <t>Impacto do item Férias sobre a Licença Maternidade</t>
  </si>
  <si>
    <t>((1/30)/12) * 100</t>
  </si>
  <si>
    <t>Art. 473 da CLT.</t>
  </si>
  <si>
    <t>(((15/30)/12)*0,01) * 100</t>
  </si>
  <si>
    <t>Art. 19 a 23 da Lei nº 8.213/91.</t>
  </si>
  <si>
    <t>((1,0*(1/12*0,05)) * 100)</t>
  </si>
  <si>
    <r>
      <t xml:space="preserve">Art. 7º, XXI, CF/88, 477,487 e 491 CLT
</t>
    </r>
    <r>
      <rPr>
        <sz val="10"/>
        <rFont val="Verdana"/>
        <family val="2"/>
      </rPr>
      <t xml:space="preserve">   </t>
    </r>
    <r>
      <rPr>
        <b/>
        <sz val="10"/>
        <color indexed="8"/>
        <rFont val="Verdana"/>
        <family val="2"/>
      </rPr>
      <t>* (Res. CNJ 98/2009) *Port. 07/2001 e IN 02/2008 MOL</t>
    </r>
  </si>
  <si>
    <r>
      <t xml:space="preserve">Art. 9º da Lei 7.238/84.
</t>
    </r>
    <r>
      <rPr>
        <sz val="10"/>
        <rFont val="Verdana"/>
        <family val="2"/>
      </rPr>
      <t xml:space="preserve">   </t>
    </r>
    <r>
      <rPr>
        <b/>
        <sz val="10"/>
        <color indexed="8"/>
        <rFont val="Verdana"/>
        <family val="2"/>
      </rPr>
      <t>* (Res. CNJ 98/2009) *Port. 07/2001 e IN 02/2008 MOL</t>
    </r>
  </si>
  <si>
    <t>(1,0*0,4*0,08 * 100)</t>
  </si>
  <si>
    <t>Leis nºs 8.036/90 e 9.491/97.</t>
  </si>
  <si>
    <t>(1,0*0,10*0,08 * 100)</t>
  </si>
  <si>
    <t>Lei complementar nº 110/01.</t>
  </si>
  <si>
    <t>(%TOTAL III - A X %TOTAL III - B)/100</t>
  </si>
  <si>
    <t>Súmula nº 305 do TST.</t>
  </si>
  <si>
    <t>(%A.02 * %C.01)</t>
  </si>
  <si>
    <t>(%A.02 * %B.05)</t>
  </si>
  <si>
    <t>(- 0,06 * Salário)</t>
  </si>
  <si>
    <t>Art. 4, § único, lei 7.418/1985</t>
  </si>
  <si>
    <t>03 - auxílio alimentação (Média XX dias)</t>
  </si>
  <si>
    <t>XX * VLR Fonercido</t>
  </si>
  <si>
    <t>Baseado na CCT vigente qd houver</t>
  </si>
  <si>
    <t>PREVISIONAR EM DESPESAS ADMINISTRATIVAS</t>
  </si>
  <si>
    <t>Incide sobre (TOTAL GRUPO II + TOTAL GRUPO III - B + GRUPO IV)</t>
  </si>
  <si>
    <t>Anexo III, IN nº 2/2008 e Portaria Normativa nº 7/2011</t>
  </si>
  <si>
    <t>0,65 ou 1,65</t>
  </si>
  <si>
    <t>Incide sobre (GRUPOS II +III+IV+V)</t>
  </si>
  <si>
    <t>Art. 1º da Lei 10.637/2002</t>
  </si>
  <si>
    <t>3,00 ou 7,60</t>
  </si>
  <si>
    <t>Art.2º da Lei 10.833/2003</t>
  </si>
  <si>
    <t xml:space="preserve">Art. 8º, Lei 137/04, Anexo I Lei 353/13 </t>
  </si>
  <si>
    <t>Soma do Grupo II</t>
  </si>
  <si>
    <t>Soma do Grupo III</t>
  </si>
  <si>
    <t>Soma do Grupo IV</t>
  </si>
  <si>
    <t>Soma do Grupo V</t>
  </si>
  <si>
    <t>Soma do Grupo VI</t>
  </si>
  <si>
    <t xml:space="preserve">Decreto 6.957/2009 - (cod.8211-3/00)  </t>
  </si>
  <si>
    <t>19% * VLR Fornecido</t>
  </si>
  <si>
    <t>RAT/Acidente de Trabalho/FAP</t>
  </si>
  <si>
    <t>Despesas Administrativas /Operacionais</t>
  </si>
  <si>
    <t>sete horas e quinze minutos</t>
  </si>
  <si>
    <t>segunda -quinta  08:00 às 11:45 /13:30 às 17:00 sexta 08:00 às 12:00</t>
  </si>
  <si>
    <t>CENTO E SESSENTA E CINCO</t>
  </si>
  <si>
    <t>DOIS</t>
  </si>
  <si>
    <t xml:space="preserve">CENTO E SESSENTA E CINCO </t>
  </si>
  <si>
    <t>Baseado na tarifa do transporte público municipal de Carazinho para os trajetos de ida e volta dos dias efetivamente trabalhados.</t>
  </si>
  <si>
    <t xml:space="preserve">01 - vale-transporte (78 vales /mês) </t>
  </si>
  <si>
    <t>VIII - PREÇO MENSAL DO CONTRATO</t>
  </si>
  <si>
    <t>TOTAL (1 POSTO)</t>
  </si>
  <si>
    <t>IX - PREÇO ANUAL DO CONTRATO</t>
  </si>
  <si>
    <t xml:space="preserve">01 - vale-transporte (78 vales/mês) </t>
  </si>
  <si>
    <t>05 - auxílio lanche (Média 5 dias)</t>
  </si>
  <si>
    <t>06 - (-)Desconto auxílio lanche</t>
  </si>
  <si>
    <t xml:space="preserve">Art. 192 CLT; Baseado na CCT vigente.  </t>
  </si>
  <si>
    <t>05 - auxílio lanche (Média XX dias)</t>
  </si>
  <si>
    <t>01 - vale-transporte (XX vales/mês)</t>
  </si>
  <si>
    <t>XX * VLR Fornecido</t>
  </si>
  <si>
    <t>"2,60 * 4 ou 2 * XX dias"</t>
  </si>
  <si>
    <t>03 - auxílio alimentação (Média 17 dias)</t>
  </si>
  <si>
    <t>06 - TOTAL (1 POSTO)</t>
  </si>
  <si>
    <t>Soma Itens do Grupo VII</t>
  </si>
  <si>
    <t>Soma Grupo VII * 2</t>
  </si>
  <si>
    <t/>
  </si>
  <si>
    <t>Soma Preço Mensal * 12</t>
  </si>
  <si>
    <t>SINDILIMP-PF/RS</t>
  </si>
  <si>
    <t>05 - N°. REGISTRO M T E</t>
  </si>
  <si>
    <t>RSXXX</t>
  </si>
  <si>
    <t>Auxiliar de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</si>
</sst>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"/>
    <numFmt numFmtId="165" formatCode="_(&quot;R$ &quot;* #,##0.00_);_(&quot;R$ &quot;* \(#,##0.00\);_(&quot;R$ &quot;* \-??_);_(@_)"/>
    <numFmt numFmtId="166" formatCode="&quot;R$ &quot;#,##0.00"/>
    <numFmt numFmtId="167" formatCode="_(* #,##0.00_);_(* \(#,##0.00\);_(* \-??_);_(@_)"/>
    <numFmt numFmtId="168" formatCode="dd/mm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name val="Vedana"/>
    </font>
    <font>
      <b/>
      <sz val="11"/>
      <name val="Vedana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9"/>
      <color indexed="81"/>
      <name val="Segoe UI"/>
      <family val="2"/>
    </font>
    <font>
      <b/>
      <sz val="12"/>
      <name val="Verdana"/>
      <family val="2"/>
      <charset val="1"/>
    </font>
    <font>
      <b/>
      <sz val="11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sz val="12"/>
      <name val="Verdana"/>
      <family val="2"/>
      <charset val="1"/>
    </font>
    <font>
      <sz val="11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color indexed="8"/>
      <name val="Verdana"/>
      <family val="2"/>
    </font>
    <font>
      <sz val="9"/>
      <name val="Verdana"/>
      <family val="2"/>
      <charset val="1"/>
    </font>
    <font>
      <sz val="9"/>
      <color indexed="81"/>
      <name val="Segoe UI"/>
      <charset val="1"/>
    </font>
    <font>
      <sz val="12"/>
      <color theme="1"/>
      <name val="Vedana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31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2" fillId="0" borderId="0" xfId="0" applyFont="1" applyBorder="1" applyAlignment="1">
      <alignment horizontal="left"/>
    </xf>
    <xf numFmtId="164" fontId="3" fillId="0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left"/>
    </xf>
    <xf numFmtId="0" fontId="5" fillId="0" borderId="0" xfId="0" applyFont="1"/>
    <xf numFmtId="164" fontId="3" fillId="0" borderId="3" xfId="0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4" fontId="5" fillId="0" borderId="0" xfId="2" applyFont="1" applyFill="1" applyBorder="1" applyAlignment="1" applyProtection="1"/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44" fontId="5" fillId="3" borderId="7" xfId="2" applyFont="1" applyFill="1" applyBorder="1" applyAlignment="1" applyProtection="1">
      <alignment horizontal="center"/>
    </xf>
    <xf numFmtId="0" fontId="5" fillId="0" borderId="8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44" fontId="7" fillId="3" borderId="7" xfId="2" applyFont="1" applyFill="1" applyBorder="1" applyAlignment="1" applyProtection="1">
      <alignment horizontal="center"/>
    </xf>
    <xf numFmtId="0" fontId="5" fillId="0" borderId="8" xfId="0" applyFont="1" applyBorder="1" applyAlignment="1">
      <alignment horizontal="left" vertical="center"/>
    </xf>
    <xf numFmtId="44" fontId="7" fillId="3" borderId="7" xfId="2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/>
    <xf numFmtId="0" fontId="7" fillId="3" borderId="5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8" fillId="2" borderId="9" xfId="2" applyNumberFormat="1" applyFont="1" applyFill="1" applyBorder="1" applyAlignment="1" applyProtection="1">
      <alignment horizontal="center"/>
    </xf>
    <xf numFmtId="0" fontId="5" fillId="0" borderId="5" xfId="0" applyFont="1" applyBorder="1"/>
    <xf numFmtId="166" fontId="9" fillId="3" borderId="6" xfId="2" applyNumberFormat="1" applyFont="1" applyFill="1" applyBorder="1" applyAlignment="1" applyProtection="1">
      <alignment horizontal="center"/>
    </xf>
    <xf numFmtId="9" fontId="7" fillId="0" borderId="12" xfId="3" applyFont="1" applyFill="1" applyBorder="1" applyAlignment="1" applyProtection="1">
      <alignment horizontal="center"/>
    </xf>
    <xf numFmtId="0" fontId="5" fillId="0" borderId="13" xfId="0" applyFont="1" applyBorder="1"/>
    <xf numFmtId="9" fontId="7" fillId="0" borderId="14" xfId="3" applyFont="1" applyFill="1" applyBorder="1" applyAlignment="1" applyProtection="1">
      <alignment horizontal="center"/>
    </xf>
    <xf numFmtId="14" fontId="5" fillId="3" borderId="15" xfId="2" applyNumberFormat="1" applyFont="1" applyFill="1" applyBorder="1" applyAlignment="1" applyProtection="1">
      <alignment horizontal="center"/>
    </xf>
    <xf numFmtId="0" fontId="7" fillId="0" borderId="5" xfId="3" applyNumberFormat="1" applyFont="1" applyFill="1" applyBorder="1" applyAlignment="1" applyProtection="1">
      <alignment horizontal="center"/>
    </xf>
    <xf numFmtId="0" fontId="5" fillId="3" borderId="6" xfId="2" applyNumberFormat="1" applyFont="1" applyFill="1" applyBorder="1" applyAlignment="1" applyProtection="1">
      <alignment horizontal="center"/>
    </xf>
    <xf numFmtId="0" fontId="5" fillId="0" borderId="0" xfId="0" applyFont="1" applyBorder="1"/>
    <xf numFmtId="0" fontId="7" fillId="0" borderId="0" xfId="3" applyNumberFormat="1" applyFont="1" applyFill="1" applyBorder="1" applyAlignment="1" applyProtection="1">
      <alignment horizontal="center"/>
    </xf>
    <xf numFmtId="0" fontId="5" fillId="3" borderId="0" xfId="2" applyNumberFormat="1" applyFont="1" applyFill="1" applyBorder="1" applyAlignment="1" applyProtection="1">
      <alignment horizontal="center"/>
    </xf>
    <xf numFmtId="0" fontId="2" fillId="4" borderId="5" xfId="0" applyFont="1" applyFill="1" applyBorder="1" applyAlignment="1">
      <alignment horizontal="center"/>
    </xf>
    <xf numFmtId="9" fontId="2" fillId="4" borderId="5" xfId="3" applyFont="1" applyFill="1" applyBorder="1" applyAlignment="1" applyProtection="1">
      <alignment horizontal="center"/>
    </xf>
    <xf numFmtId="44" fontId="2" fillId="4" borderId="6" xfId="2" applyFont="1" applyFill="1" applyBorder="1" applyAlignment="1" applyProtection="1">
      <alignment horizontal="center"/>
    </xf>
    <xf numFmtId="9" fontId="7" fillId="0" borderId="8" xfId="3" applyFont="1" applyFill="1" applyBorder="1" applyAlignment="1" applyProtection="1">
      <alignment horizontal="center"/>
    </xf>
    <xf numFmtId="0" fontId="7" fillId="2" borderId="8" xfId="0" applyFont="1" applyFill="1" applyBorder="1"/>
    <xf numFmtId="9" fontId="7" fillId="2" borderId="8" xfId="3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/>
    </xf>
    <xf numFmtId="9" fontId="5" fillId="0" borderId="5" xfId="3" applyFont="1" applyFill="1" applyBorder="1" applyAlignment="1" applyProtection="1">
      <alignment horizontal="center"/>
    </xf>
    <xf numFmtId="44" fontId="5" fillId="0" borderId="6" xfId="2" applyFont="1" applyFill="1" applyBorder="1" applyAlignment="1" applyProtection="1"/>
    <xf numFmtId="0" fontId="5" fillId="0" borderId="5" xfId="0" applyFont="1" applyBorder="1" applyAlignment="1">
      <alignment horizontal="left"/>
    </xf>
    <xf numFmtId="2" fontId="5" fillId="0" borderId="5" xfId="3" applyNumberFormat="1" applyFont="1" applyFill="1" applyBorder="1" applyAlignment="1" applyProtection="1">
      <alignment horizontal="center"/>
    </xf>
    <xf numFmtId="44" fontId="5" fillId="0" borderId="16" xfId="2" applyFont="1" applyFill="1" applyBorder="1" applyAlignment="1" applyProtection="1">
      <alignment horizontal="right"/>
    </xf>
    <xf numFmtId="0" fontId="5" fillId="0" borderId="13" xfId="0" applyFont="1" applyBorder="1" applyAlignment="1">
      <alignment horizontal="left"/>
    </xf>
    <xf numFmtId="44" fontId="5" fillId="0" borderId="15" xfId="2" applyFont="1" applyFill="1" applyBorder="1" applyAlignment="1" applyProtection="1"/>
    <xf numFmtId="0" fontId="7" fillId="0" borderId="13" xfId="0" applyFont="1" applyBorder="1"/>
    <xf numFmtId="10" fontId="7" fillId="0" borderId="13" xfId="3" applyNumberFormat="1" applyFont="1" applyFill="1" applyBorder="1" applyAlignment="1" applyProtection="1">
      <alignment horizontal="center"/>
    </xf>
    <xf numFmtId="44" fontId="7" fillId="0" borderId="15" xfId="2" applyFont="1" applyFill="1" applyBorder="1" applyAlignment="1" applyProtection="1"/>
    <xf numFmtId="0" fontId="7" fillId="0" borderId="5" xfId="0" applyFont="1" applyBorder="1"/>
    <xf numFmtId="10" fontId="5" fillId="0" borderId="5" xfId="3" applyNumberFormat="1" applyFont="1" applyFill="1" applyBorder="1" applyAlignment="1" applyProtection="1">
      <alignment horizontal="center"/>
    </xf>
    <xf numFmtId="44" fontId="5" fillId="3" borderId="6" xfId="2" applyFont="1" applyFill="1" applyBorder="1" applyAlignment="1" applyProtection="1"/>
    <xf numFmtId="10" fontId="5" fillId="0" borderId="13" xfId="3" applyNumberFormat="1" applyFont="1" applyFill="1" applyBorder="1" applyAlignment="1" applyProtection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44" fontId="7" fillId="0" borderId="16" xfId="2" applyFont="1" applyFill="1" applyBorder="1" applyAlignment="1" applyProtection="1"/>
    <xf numFmtId="44" fontId="7" fillId="0" borderId="6" xfId="2" applyFont="1" applyFill="1" applyBorder="1" applyAlignment="1" applyProtection="1">
      <alignment horizontal="right"/>
    </xf>
    <xf numFmtId="0" fontId="5" fillId="0" borderId="8" xfId="0" applyFont="1" applyBorder="1"/>
    <xf numFmtId="10" fontId="5" fillId="0" borderId="8" xfId="3" applyNumberFormat="1" applyFont="1" applyFill="1" applyBorder="1" applyAlignment="1" applyProtection="1">
      <alignment horizontal="center"/>
    </xf>
    <xf numFmtId="44" fontId="5" fillId="0" borderId="17" xfId="2" applyFont="1" applyFill="1" applyBorder="1" applyAlignment="1" applyProtection="1">
      <alignment horizontal="right"/>
    </xf>
    <xf numFmtId="0" fontId="5" fillId="0" borderId="5" xfId="0" applyFont="1" applyBorder="1" applyAlignment="1">
      <alignment horizontal="left" vertical="center"/>
    </xf>
    <xf numFmtId="10" fontId="5" fillId="0" borderId="5" xfId="3" applyNumberFormat="1" applyFont="1" applyFill="1" applyBorder="1" applyAlignment="1" applyProtection="1">
      <alignment horizontal="center" vertical="center"/>
    </xf>
    <xf numFmtId="44" fontId="7" fillId="0" borderId="16" xfId="2" applyFont="1" applyFill="1" applyBorder="1" applyAlignment="1" applyProtection="1">
      <alignment horizontal="right"/>
    </xf>
    <xf numFmtId="0" fontId="10" fillId="0" borderId="5" xfId="0" applyFont="1" applyBorder="1" applyAlignment="1">
      <alignment vertical="top" wrapText="1"/>
    </xf>
    <xf numFmtId="44" fontId="5" fillId="0" borderId="17" xfId="2" applyFont="1" applyFill="1" applyBorder="1" applyAlignment="1" applyProtection="1">
      <alignment horizontal="right" vertical="center"/>
    </xf>
    <xf numFmtId="0" fontId="7" fillId="0" borderId="5" xfId="0" applyFont="1" applyBorder="1" applyAlignment="1">
      <alignment vertical="top" wrapText="1"/>
    </xf>
    <xf numFmtId="10" fontId="7" fillId="0" borderId="5" xfId="3" applyNumberFormat="1" applyFont="1" applyFill="1" applyBorder="1" applyAlignment="1" applyProtection="1">
      <alignment horizontal="center" vertical="top"/>
    </xf>
    <xf numFmtId="44" fontId="5" fillId="0" borderId="6" xfId="2" applyFont="1" applyFill="1" applyBorder="1" applyAlignment="1" applyProtection="1">
      <alignment horizontal="right"/>
    </xf>
    <xf numFmtId="44" fontId="7" fillId="0" borderId="18" xfId="2" applyFont="1" applyFill="1" applyBorder="1" applyAlignment="1" applyProtection="1"/>
    <xf numFmtId="0" fontId="7" fillId="0" borderId="19" xfId="0" applyFont="1" applyBorder="1"/>
    <xf numFmtId="10" fontId="7" fillId="0" borderId="19" xfId="3" applyNumberFormat="1" applyFont="1" applyFill="1" applyBorder="1" applyAlignment="1" applyProtection="1">
      <alignment horizontal="center"/>
    </xf>
    <xf numFmtId="44" fontId="5" fillId="0" borderId="20" xfId="2" applyFont="1" applyFill="1" applyBorder="1" applyAlignment="1" applyProtection="1"/>
    <xf numFmtId="9" fontId="7" fillId="3" borderId="19" xfId="3" applyFont="1" applyFill="1" applyBorder="1" applyAlignment="1" applyProtection="1">
      <alignment horizontal="center"/>
    </xf>
    <xf numFmtId="44" fontId="7" fillId="3" borderId="21" xfId="2" applyFont="1" applyFill="1" applyBorder="1" applyAlignment="1" applyProtection="1"/>
    <xf numFmtId="0" fontId="7" fillId="0" borderId="9" xfId="0" applyFont="1" applyBorder="1" applyAlignment="1"/>
    <xf numFmtId="0" fontId="7" fillId="0" borderId="22" xfId="0" applyFont="1" applyBorder="1" applyAlignment="1"/>
    <xf numFmtId="166" fontId="5" fillId="0" borderId="5" xfId="2" applyNumberFormat="1" applyFont="1" applyFill="1" applyBorder="1" applyAlignment="1" applyProtection="1">
      <alignment horizontal="center" vertical="center"/>
    </xf>
    <xf numFmtId="44" fontId="5" fillId="0" borderId="16" xfId="2" applyFont="1" applyFill="1" applyBorder="1" applyAlignment="1" applyProtection="1"/>
    <xf numFmtId="9" fontId="7" fillId="3" borderId="5" xfId="3" applyFont="1" applyFill="1" applyBorder="1" applyAlignment="1" applyProtection="1">
      <alignment horizontal="center"/>
    </xf>
    <xf numFmtId="0" fontId="7" fillId="0" borderId="6" xfId="0" applyFont="1" applyBorder="1" applyAlignment="1"/>
    <xf numFmtId="0" fontId="7" fillId="0" borderId="23" xfId="0" applyFont="1" applyBorder="1" applyAlignme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6" fontId="0" fillId="0" borderId="5" xfId="2" applyNumberFormat="1" applyFont="1" applyFill="1" applyBorder="1" applyAlignment="1" applyProtection="1">
      <alignment horizontal="center" vertical="center"/>
    </xf>
    <xf numFmtId="44" fontId="7" fillId="0" borderId="6" xfId="2" applyFont="1" applyFill="1" applyBorder="1" applyAlignment="1" applyProtection="1"/>
    <xf numFmtId="0" fontId="7" fillId="3" borderId="15" xfId="0" applyFont="1" applyFill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2" borderId="5" xfId="0" applyFont="1" applyFill="1" applyBorder="1"/>
    <xf numFmtId="44" fontId="5" fillId="0" borderId="9" xfId="2" applyFont="1" applyFill="1" applyBorder="1" applyAlignment="1" applyProtection="1">
      <alignment vertical="center"/>
    </xf>
    <xf numFmtId="9" fontId="7" fillId="0" borderId="5" xfId="3" applyFont="1" applyFill="1" applyBorder="1" applyAlignment="1" applyProtection="1">
      <alignment horizontal="center"/>
    </xf>
    <xf numFmtId="0" fontId="7" fillId="3" borderId="9" xfId="0" applyFont="1" applyFill="1" applyBorder="1"/>
    <xf numFmtId="9" fontId="5" fillId="3" borderId="23" xfId="3" applyFont="1" applyFill="1" applyBorder="1" applyAlignment="1" applyProtection="1"/>
    <xf numFmtId="0" fontId="7" fillId="2" borderId="8" xfId="0" applyFont="1" applyFill="1" applyBorder="1" applyAlignment="1">
      <alignment horizontal="left"/>
    </xf>
    <xf numFmtId="167" fontId="5" fillId="0" borderId="6" xfId="2" applyNumberFormat="1" applyFont="1" applyFill="1" applyBorder="1" applyAlignment="1" applyProtection="1"/>
    <xf numFmtId="10" fontId="5" fillId="0" borderId="19" xfId="3" applyNumberFormat="1" applyFont="1" applyFill="1" applyBorder="1" applyAlignment="1" applyProtection="1">
      <alignment horizontal="center"/>
    </xf>
    <xf numFmtId="44" fontId="7" fillId="0" borderId="23" xfId="2" applyFont="1" applyFill="1" applyBorder="1" applyAlignment="1" applyProtection="1"/>
    <xf numFmtId="0" fontId="7" fillId="0" borderId="15" xfId="0" applyFont="1" applyBorder="1" applyAlignment="1"/>
    <xf numFmtId="0" fontId="7" fillId="0" borderId="24" xfId="0" applyFont="1" applyBorder="1" applyAlignment="1"/>
    <xf numFmtId="0" fontId="7" fillId="2" borderId="9" xfId="0" applyFont="1" applyFill="1" applyBorder="1" applyAlignment="1"/>
    <xf numFmtId="0" fontId="2" fillId="0" borderId="5" xfId="0" applyFont="1" applyBorder="1"/>
    <xf numFmtId="165" fontId="11" fillId="0" borderId="8" xfId="3" applyNumberFormat="1" applyFont="1" applyFill="1" applyBorder="1" applyAlignment="1" applyProtection="1">
      <alignment horizontal="center"/>
    </xf>
    <xf numFmtId="165" fontId="11" fillId="0" borderId="9" xfId="3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>
      <alignment horizontal="left"/>
    </xf>
    <xf numFmtId="10" fontId="11" fillId="0" borderId="5" xfId="3" applyNumberFormat="1" applyFont="1" applyFill="1" applyBorder="1" applyAlignment="1" applyProtection="1">
      <alignment horizontal="center"/>
    </xf>
    <xf numFmtId="0" fontId="11" fillId="0" borderId="6" xfId="0" applyFont="1" applyBorder="1" applyAlignment="1"/>
    <xf numFmtId="0" fontId="11" fillId="0" borderId="23" xfId="0" applyFont="1" applyBorder="1" applyAlignment="1"/>
    <xf numFmtId="44" fontId="2" fillId="2" borderId="15" xfId="2" applyFont="1" applyFill="1" applyBorder="1" applyAlignment="1" applyProtection="1"/>
    <xf numFmtId="0" fontId="5" fillId="0" borderId="6" xfId="0" applyFont="1" applyBorder="1" applyAlignment="1"/>
    <xf numFmtId="0" fontId="5" fillId="0" borderId="23" xfId="0" applyFont="1" applyBorder="1" applyAlignment="1"/>
    <xf numFmtId="0" fontId="2" fillId="2" borderId="15" xfId="0" applyFont="1" applyFill="1" applyBorder="1" applyAlignment="1">
      <alignment horizontal="left"/>
    </xf>
    <xf numFmtId="10" fontId="5" fillId="2" borderId="22" xfId="3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44" fontId="6" fillId="0" borderId="20" xfId="2" applyFont="1" applyFill="1" applyBorder="1" applyAlignment="1" applyProtection="1"/>
    <xf numFmtId="43" fontId="9" fillId="0" borderId="11" xfId="1" applyFont="1" applyFill="1" applyBorder="1" applyAlignment="1" applyProtection="1">
      <alignment horizontal="center"/>
    </xf>
    <xf numFmtId="43" fontId="5" fillId="0" borderId="13" xfId="1" applyNumberFormat="1" applyFont="1" applyFill="1" applyBorder="1" applyAlignment="1" applyProtection="1">
      <alignment horizontal="center"/>
    </xf>
    <xf numFmtId="10" fontId="5" fillId="0" borderId="8" xfId="3" applyNumberFormat="1" applyFont="1" applyFill="1" applyBorder="1" applyAlignment="1" applyProtection="1">
      <alignment horizontal="center" vertical="center"/>
    </xf>
    <xf numFmtId="10" fontId="5" fillId="0" borderId="13" xfId="3" applyNumberFormat="1" applyFont="1" applyFill="1" applyBorder="1" applyAlignment="1" applyProtection="1">
      <alignment horizontal="center" vertical="center"/>
    </xf>
    <xf numFmtId="44" fontId="5" fillId="3" borderId="6" xfId="2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8" fillId="2" borderId="7" xfId="2" applyNumberFormat="1" applyFont="1" applyFill="1" applyBorder="1" applyAlignment="1" applyProtection="1">
      <alignment horizontal="center"/>
    </xf>
    <xf numFmtId="0" fontId="5" fillId="0" borderId="7" xfId="0" applyFont="1" applyBorder="1"/>
    <xf numFmtId="43" fontId="9" fillId="0" borderId="7" xfId="1" applyFont="1" applyFill="1" applyBorder="1" applyAlignment="1" applyProtection="1">
      <alignment horizontal="center"/>
    </xf>
    <xf numFmtId="166" fontId="9" fillId="3" borderId="7" xfId="2" applyNumberFormat="1" applyFont="1" applyFill="1" applyBorder="1" applyAlignment="1" applyProtection="1">
      <alignment horizontal="center"/>
    </xf>
    <xf numFmtId="9" fontId="7" fillId="0" borderId="7" xfId="3" applyFont="1" applyFill="1" applyBorder="1" applyAlignment="1" applyProtection="1">
      <alignment horizontal="center"/>
    </xf>
    <xf numFmtId="0" fontId="7" fillId="0" borderId="7" xfId="3" applyNumberFormat="1" applyFont="1" applyFill="1" applyBorder="1" applyAlignment="1" applyProtection="1">
      <alignment horizontal="center"/>
    </xf>
    <xf numFmtId="0" fontId="5" fillId="3" borderId="7" xfId="2" applyNumberFormat="1" applyFont="1" applyFill="1" applyBorder="1" applyAlignment="1" applyProtection="1">
      <alignment horizontal="center"/>
    </xf>
    <xf numFmtId="0" fontId="5" fillId="0" borderId="25" xfId="0" applyFont="1" applyBorder="1" applyAlignment="1">
      <alignment horizontal="left"/>
    </xf>
    <xf numFmtId="9" fontId="7" fillId="0" borderId="25" xfId="3" applyFont="1" applyFill="1" applyBorder="1" applyAlignment="1" applyProtection="1">
      <alignment horizontal="center"/>
    </xf>
    <xf numFmtId="44" fontId="5" fillId="3" borderId="15" xfId="2" applyFont="1" applyFill="1" applyBorder="1" applyAlignment="1" applyProtection="1">
      <alignment horizontal="center"/>
    </xf>
    <xf numFmtId="0" fontId="7" fillId="2" borderId="7" xfId="0" applyFont="1" applyFill="1" applyBorder="1"/>
    <xf numFmtId="9" fontId="7" fillId="2" borderId="7" xfId="3" applyFont="1" applyFill="1" applyBorder="1" applyAlignment="1" applyProtection="1">
      <alignment horizontal="center"/>
    </xf>
    <xf numFmtId="0" fontId="7" fillId="0" borderId="7" xfId="0" applyFont="1" applyBorder="1" applyAlignment="1">
      <alignment horizontal="left"/>
    </xf>
    <xf numFmtId="9" fontId="5" fillId="0" borderId="7" xfId="3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/>
    <xf numFmtId="2" fontId="5" fillId="0" borderId="7" xfId="3" applyNumberFormat="1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right"/>
    </xf>
    <xf numFmtId="0" fontId="7" fillId="0" borderId="7" xfId="0" applyFont="1" applyBorder="1"/>
    <xf numFmtId="10" fontId="7" fillId="0" borderId="7" xfId="3" applyNumberFormat="1" applyFont="1" applyFill="1" applyBorder="1" applyAlignment="1" applyProtection="1">
      <alignment horizontal="center"/>
    </xf>
    <xf numFmtId="44" fontId="7" fillId="0" borderId="7" xfId="2" applyFont="1" applyFill="1" applyBorder="1" applyAlignment="1" applyProtection="1"/>
    <xf numFmtId="10" fontId="5" fillId="0" borderId="7" xfId="3" applyNumberFormat="1" applyFont="1" applyFill="1" applyBorder="1" applyAlignment="1" applyProtection="1">
      <alignment horizontal="center"/>
    </xf>
    <xf numFmtId="44" fontId="5" fillId="3" borderId="7" xfId="2" applyFont="1" applyFill="1" applyBorder="1" applyAlignment="1" applyProtection="1"/>
    <xf numFmtId="44" fontId="7" fillId="0" borderId="7" xfId="2" applyFont="1" applyFill="1" applyBorder="1" applyAlignment="1" applyProtection="1">
      <alignment horizontal="right"/>
    </xf>
    <xf numFmtId="10" fontId="5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vertical="top" wrapText="1"/>
    </xf>
    <xf numFmtId="44" fontId="5" fillId="0" borderId="7" xfId="2" applyFont="1" applyFill="1" applyBorder="1" applyAlignment="1" applyProtection="1">
      <alignment horizontal="right" vertical="center"/>
    </xf>
    <xf numFmtId="0" fontId="7" fillId="0" borderId="7" xfId="0" applyFont="1" applyBorder="1" applyAlignment="1">
      <alignment vertical="top" wrapText="1"/>
    </xf>
    <xf numFmtId="10" fontId="7" fillId="0" borderId="7" xfId="3" applyNumberFormat="1" applyFont="1" applyFill="1" applyBorder="1" applyAlignment="1" applyProtection="1">
      <alignment horizontal="center" vertical="top"/>
    </xf>
    <xf numFmtId="9" fontId="7" fillId="3" borderId="7" xfId="3" applyFont="1" applyFill="1" applyBorder="1" applyAlignment="1" applyProtection="1">
      <alignment horizontal="center"/>
    </xf>
    <xf numFmtId="44" fontId="7" fillId="3" borderId="7" xfId="2" applyFont="1" applyFill="1" applyBorder="1" applyAlignment="1" applyProtection="1"/>
    <xf numFmtId="0" fontId="7" fillId="0" borderId="7" xfId="0" applyFont="1" applyBorder="1" applyAlignment="1"/>
    <xf numFmtId="166" fontId="5" fillId="0" borderId="7" xfId="2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horizontal="center"/>
    </xf>
    <xf numFmtId="9" fontId="2" fillId="4" borderId="7" xfId="3" applyFont="1" applyFill="1" applyBorder="1" applyAlignment="1" applyProtection="1">
      <alignment horizontal="center"/>
    </xf>
    <xf numFmtId="44" fontId="2" fillId="4" borderId="7" xfId="2" applyFont="1" applyFill="1" applyBorder="1" applyAlignment="1" applyProtection="1">
      <alignment horizontal="center"/>
    </xf>
    <xf numFmtId="166" fontId="0" fillId="0" borderId="7" xfId="2" applyNumberFormat="1" applyFont="1" applyFill="1" applyBorder="1" applyAlignment="1" applyProtection="1">
      <alignment horizontal="center" vertical="center"/>
    </xf>
    <xf numFmtId="43" fontId="5" fillId="0" borderId="7" xfId="1" applyNumberFormat="1" applyFont="1" applyFill="1" applyBorder="1" applyAlignment="1" applyProtection="1">
      <alignment horizontal="center"/>
    </xf>
    <xf numFmtId="0" fontId="7" fillId="3" borderId="7" xfId="0" applyFont="1" applyFill="1" applyBorder="1" applyAlignment="1">
      <alignment wrapText="1"/>
    </xf>
    <xf numFmtId="44" fontId="5" fillId="0" borderId="7" xfId="2" applyFont="1" applyFill="1" applyBorder="1" applyAlignment="1" applyProtection="1">
      <alignment vertical="center"/>
    </xf>
    <xf numFmtId="0" fontId="7" fillId="3" borderId="7" xfId="0" applyFont="1" applyFill="1" applyBorder="1"/>
    <xf numFmtId="9" fontId="5" fillId="3" borderId="7" xfId="3" applyFont="1" applyFill="1" applyBorder="1" applyAlignment="1" applyProtection="1"/>
    <xf numFmtId="167" fontId="5" fillId="0" borderId="7" xfId="2" applyNumberFormat="1" applyFont="1" applyFill="1" applyBorder="1" applyAlignment="1" applyProtection="1"/>
    <xf numFmtId="0" fontId="7" fillId="2" borderId="7" xfId="0" applyFont="1" applyFill="1" applyBorder="1" applyAlignment="1"/>
    <xf numFmtId="0" fontId="2" fillId="0" borderId="7" xfId="0" applyFont="1" applyBorder="1"/>
    <xf numFmtId="165" fontId="11" fillId="0" borderId="7" xfId="3" applyNumberFormat="1" applyFont="1" applyFill="1" applyBorder="1" applyAlignment="1" applyProtection="1">
      <alignment horizontal="center"/>
    </xf>
    <xf numFmtId="165" fontId="11" fillId="0" borderId="7" xfId="3" applyNumberFormat="1" applyFont="1" applyFill="1" applyBorder="1" applyAlignment="1" applyProtection="1">
      <alignment horizontal="right" vertical="center"/>
    </xf>
    <xf numFmtId="0" fontId="2" fillId="0" borderId="7" xfId="0" applyFont="1" applyBorder="1" applyAlignment="1">
      <alignment horizontal="left"/>
    </xf>
    <xf numFmtId="10" fontId="11" fillId="0" borderId="7" xfId="3" applyNumberFormat="1" applyFont="1" applyFill="1" applyBorder="1" applyAlignment="1" applyProtection="1">
      <alignment horizontal="center"/>
    </xf>
    <xf numFmtId="44" fontId="2" fillId="2" borderId="7" xfId="2" applyFont="1" applyFill="1" applyBorder="1" applyAlignment="1" applyProtection="1"/>
    <xf numFmtId="0" fontId="2" fillId="2" borderId="7" xfId="0" applyFont="1" applyFill="1" applyBorder="1" applyAlignment="1">
      <alignment horizontal="left"/>
    </xf>
    <xf numFmtId="10" fontId="5" fillId="2" borderId="7" xfId="3" applyNumberFormat="1" applyFont="1" applyFill="1" applyBorder="1" applyAlignment="1" applyProtection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4" fontId="6" fillId="0" borderId="7" xfId="2" applyFont="1" applyFill="1" applyBorder="1" applyAlignment="1" applyProtection="1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/>
    <xf numFmtId="44" fontId="0" fillId="0" borderId="0" xfId="0" applyNumberFormat="1" applyProtection="1"/>
    <xf numFmtId="0" fontId="0" fillId="0" borderId="7" xfId="0" applyBorder="1" applyProtection="1"/>
    <xf numFmtId="10" fontId="0" fillId="7" borderId="7" xfId="1" applyNumberFormat="1" applyFont="1" applyFill="1" applyBorder="1" applyProtection="1">
      <protection locked="0"/>
    </xf>
    <xf numFmtId="10" fontId="0" fillId="7" borderId="7" xfId="1" applyNumberFormat="1" applyFont="1" applyFill="1" applyBorder="1" applyProtection="1"/>
    <xf numFmtId="0" fontId="13" fillId="0" borderId="0" xfId="0" applyFont="1" applyBorder="1" applyAlignment="1">
      <alignment horizontal="left"/>
    </xf>
    <xf numFmtId="164" fontId="13" fillId="0" borderId="1" xfId="0" applyNumberFormat="1" applyFont="1" applyFill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/>
    <xf numFmtId="0" fontId="14" fillId="0" borderId="4" xfId="0" applyFont="1" applyBorder="1" applyAlignment="1">
      <alignment horizontal="left"/>
    </xf>
    <xf numFmtId="44" fontId="16" fillId="0" borderId="0" xfId="2" applyFont="1" applyFill="1" applyBorder="1" applyAlignment="1" applyProtection="1"/>
    <xf numFmtId="0" fontId="14" fillId="0" borderId="0" xfId="0" applyFont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7" fillId="3" borderId="5" xfId="0" applyFont="1" applyFill="1" applyBorder="1" applyAlignment="1">
      <alignment horizontal="center"/>
    </xf>
    <xf numFmtId="0" fontId="16" fillId="0" borderId="8" xfId="0" applyFont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center"/>
    </xf>
    <xf numFmtId="0" fontId="15" fillId="3" borderId="5" xfId="0" applyFont="1" applyFill="1" applyBorder="1" applyAlignment="1">
      <alignment horizontal="left"/>
    </xf>
    <xf numFmtId="0" fontId="16" fillId="3" borderId="11" xfId="0" applyFont="1" applyFill="1" applyBorder="1" applyAlignment="1">
      <alignment horizontal="center"/>
    </xf>
    <xf numFmtId="44" fontId="16" fillId="3" borderId="6" xfId="2" applyFont="1" applyFill="1" applyBorder="1" applyAlignment="1" applyProtection="1"/>
    <xf numFmtId="44" fontId="16" fillId="3" borderId="11" xfId="2" applyFont="1" applyFill="1" applyBorder="1" applyAlignment="1" applyProtection="1"/>
    <xf numFmtId="0" fontId="16" fillId="0" borderId="5" xfId="0" applyFont="1" applyBorder="1"/>
    <xf numFmtId="44" fontId="18" fillId="0" borderId="11" xfId="2" applyFont="1" applyFill="1" applyBorder="1" applyAlignment="1" applyProtection="1">
      <alignment horizontal="center"/>
    </xf>
    <xf numFmtId="9" fontId="14" fillId="0" borderId="12" xfId="3" applyFont="1" applyFill="1" applyBorder="1" applyAlignment="1" applyProtection="1">
      <alignment horizontal="center"/>
    </xf>
    <xf numFmtId="9" fontId="15" fillId="0" borderId="12" xfId="3" applyFont="1" applyFill="1" applyBorder="1" applyAlignment="1" applyProtection="1">
      <alignment horizontal="center"/>
    </xf>
    <xf numFmtId="0" fontId="15" fillId="0" borderId="12" xfId="3" applyNumberFormat="1" applyFont="1" applyFill="1" applyBorder="1" applyAlignment="1" applyProtection="1">
      <alignment horizontal="center"/>
    </xf>
    <xf numFmtId="9" fontId="15" fillId="0" borderId="8" xfId="3" applyFont="1" applyFill="1" applyBorder="1" applyAlignment="1" applyProtection="1">
      <alignment horizontal="center"/>
    </xf>
    <xf numFmtId="0" fontId="15" fillId="2" borderId="8" xfId="0" applyFont="1" applyFill="1" applyBorder="1"/>
    <xf numFmtId="9" fontId="15" fillId="2" borderId="8" xfId="3" applyFont="1" applyFill="1" applyBorder="1" applyAlignment="1" applyProtection="1">
      <alignment horizontal="center"/>
    </xf>
    <xf numFmtId="44" fontId="19" fillId="2" borderId="9" xfId="2" applyFont="1" applyFill="1" applyBorder="1" applyAlignment="1" applyProtection="1">
      <alignment horizontal="center"/>
    </xf>
    <xf numFmtId="44" fontId="19" fillId="2" borderId="5" xfId="2" applyFont="1" applyFill="1" applyBorder="1" applyAlignment="1" applyProtection="1">
      <alignment horizontal="center"/>
    </xf>
    <xf numFmtId="0" fontId="15" fillId="0" borderId="5" xfId="0" applyFont="1" applyBorder="1" applyAlignment="1">
      <alignment horizontal="left"/>
    </xf>
    <xf numFmtId="9" fontId="16" fillId="0" borderId="5" xfId="3" applyFont="1" applyFill="1" applyBorder="1" applyAlignment="1" applyProtection="1">
      <alignment horizontal="center"/>
    </xf>
    <xf numFmtId="44" fontId="16" fillId="0" borderId="5" xfId="2" applyFont="1" applyFill="1" applyBorder="1" applyAlignment="1" applyProtection="1"/>
    <xf numFmtId="44" fontId="16" fillId="0" borderId="8" xfId="2" applyFont="1" applyFill="1" applyBorder="1" applyAlignment="1" applyProtection="1"/>
    <xf numFmtId="0" fontId="16" fillId="0" borderId="5" xfId="0" applyFont="1" applyBorder="1" applyAlignment="1">
      <alignment horizontal="left"/>
    </xf>
    <xf numFmtId="2" fontId="16" fillId="0" borderId="5" xfId="3" applyNumberFormat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/>
    </xf>
    <xf numFmtId="0" fontId="16" fillId="0" borderId="13" xfId="0" applyFont="1" applyBorder="1" applyAlignment="1">
      <alignment horizontal="left"/>
    </xf>
    <xf numFmtId="0" fontId="15" fillId="0" borderId="13" xfId="0" applyFont="1" applyBorder="1"/>
    <xf numFmtId="10" fontId="15" fillId="0" borderId="13" xfId="3" applyNumberFormat="1" applyFont="1" applyFill="1" applyBorder="1" applyAlignment="1" applyProtection="1">
      <alignment horizontal="center"/>
    </xf>
    <xf numFmtId="44" fontId="15" fillId="2" borderId="13" xfId="2" applyFont="1" applyFill="1" applyBorder="1" applyAlignment="1" applyProtection="1"/>
    <xf numFmtId="44" fontId="15" fillId="2" borderId="5" xfId="2" applyFont="1" applyFill="1" applyBorder="1" applyAlignment="1" applyProtection="1"/>
    <xf numFmtId="0" fontId="15" fillId="0" borderId="5" xfId="0" applyFont="1" applyBorder="1"/>
    <xf numFmtId="10" fontId="16" fillId="0" borderId="5" xfId="3" applyNumberFormat="1" applyFont="1" applyFill="1" applyBorder="1" applyAlignment="1" applyProtection="1">
      <alignment horizontal="center"/>
    </xf>
    <xf numFmtId="44" fontId="16" fillId="3" borderId="5" xfId="2" applyFont="1" applyFill="1" applyBorder="1" applyAlignment="1" applyProtection="1"/>
    <xf numFmtId="0" fontId="16" fillId="0" borderId="13" xfId="0" applyFont="1" applyBorder="1"/>
    <xf numFmtId="10" fontId="16" fillId="0" borderId="13" xfId="3" applyNumberFormat="1" applyFont="1" applyFill="1" applyBorder="1" applyAlignment="1" applyProtection="1">
      <alignment horizontal="center"/>
    </xf>
    <xf numFmtId="10" fontId="15" fillId="0" borderId="5" xfId="3" applyNumberFormat="1" applyFont="1" applyFill="1" applyBorder="1" applyAlignment="1" applyProtection="1">
      <alignment horizontal="center"/>
    </xf>
    <xf numFmtId="44" fontId="15" fillId="2" borderId="5" xfId="2" applyFont="1" applyFill="1" applyBorder="1" applyAlignment="1" applyProtection="1">
      <alignment horizontal="right"/>
    </xf>
    <xf numFmtId="44" fontId="15" fillId="0" borderId="5" xfId="2" applyFont="1" applyFill="1" applyBorder="1" applyAlignment="1" applyProtection="1">
      <alignment horizontal="right"/>
    </xf>
    <xf numFmtId="0" fontId="16" fillId="0" borderId="8" xfId="0" applyFont="1" applyBorder="1"/>
    <xf numFmtId="10" fontId="16" fillId="0" borderId="8" xfId="3" applyNumberFormat="1" applyFont="1" applyFill="1" applyBorder="1" applyAlignment="1" applyProtection="1">
      <alignment horizontal="center"/>
    </xf>
    <xf numFmtId="0" fontId="16" fillId="0" borderId="5" xfId="0" applyFont="1" applyBorder="1" applyAlignment="1">
      <alignment horizontal="left" vertical="center"/>
    </xf>
    <xf numFmtId="10" fontId="16" fillId="0" borderId="5" xfId="3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16" fillId="0" borderId="8" xfId="0" applyFont="1" applyBorder="1" applyAlignment="1">
      <alignment vertical="center"/>
    </xf>
    <xf numFmtId="10" fontId="16" fillId="0" borderId="8" xfId="3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vertical="center"/>
    </xf>
    <xf numFmtId="44" fontId="16" fillId="0" borderId="13" xfId="2" applyFont="1" applyFill="1" applyBorder="1" applyAlignment="1" applyProtection="1"/>
    <xf numFmtId="0" fontId="21" fillId="0" borderId="5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10" fontId="15" fillId="0" borderId="5" xfId="3" applyNumberFormat="1" applyFont="1" applyFill="1" applyBorder="1" applyAlignment="1" applyProtection="1">
      <alignment horizontal="center" vertical="top"/>
    </xf>
    <xf numFmtId="44" fontId="16" fillId="0" borderId="5" xfId="2" applyFont="1" applyFill="1" applyBorder="1" applyAlignment="1" applyProtection="1">
      <alignment horizontal="right"/>
    </xf>
    <xf numFmtId="44" fontId="16" fillId="2" borderId="5" xfId="2" applyFont="1" applyFill="1" applyBorder="1" applyAlignment="1" applyProtection="1"/>
    <xf numFmtId="0" fontId="15" fillId="0" borderId="19" xfId="0" applyFont="1" applyBorder="1"/>
    <xf numFmtId="10" fontId="15" fillId="0" borderId="19" xfId="3" applyNumberFormat="1" applyFont="1" applyFill="1" applyBorder="1" applyAlignment="1" applyProtection="1">
      <alignment horizontal="center"/>
    </xf>
    <xf numFmtId="9" fontId="15" fillId="3" borderId="19" xfId="3" applyFont="1" applyFill="1" applyBorder="1" applyAlignment="1" applyProtection="1">
      <alignment horizontal="center"/>
    </xf>
    <xf numFmtId="44" fontId="19" fillId="2" borderId="8" xfId="2" applyFont="1" applyFill="1" applyBorder="1" applyAlignment="1" applyProtection="1">
      <alignment horizontal="center"/>
    </xf>
    <xf numFmtId="166" fontId="16" fillId="0" borderId="5" xfId="2" applyNumberFormat="1" applyFont="1" applyFill="1" applyBorder="1" applyAlignment="1" applyProtection="1">
      <alignment horizontal="center" vertical="center"/>
    </xf>
    <xf numFmtId="0" fontId="16" fillId="0" borderId="26" xfId="0" applyFont="1" applyFill="1" applyBorder="1" applyAlignment="1" applyProtection="1">
      <alignment horizontal="center" vertical="center"/>
    </xf>
    <xf numFmtId="9" fontId="15" fillId="3" borderId="5" xfId="3" applyFont="1" applyFill="1" applyBorder="1" applyAlignment="1" applyProtection="1">
      <alignment horizontal="center"/>
    </xf>
    <xf numFmtId="44" fontId="15" fillId="2" borderId="5" xfId="2" applyFont="1" applyFill="1" applyBorder="1" applyAlignment="1" applyProtection="1">
      <alignment horizontal="center"/>
    </xf>
    <xf numFmtId="44" fontId="5" fillId="0" borderId="5" xfId="2" applyFont="1" applyFill="1" applyBorder="1" applyAlignment="1" applyProtection="1">
      <alignment horizontal="center" vertical="center"/>
    </xf>
    <xf numFmtId="44" fontId="5" fillId="0" borderId="5" xfId="2" applyFont="1" applyFill="1" applyBorder="1" applyAlignment="1" applyProtection="1">
      <alignment horizontal="center" vertical="center" wrapText="1"/>
    </xf>
    <xf numFmtId="44" fontId="5" fillId="0" borderId="5" xfId="2" applyFont="1" applyFill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 vertical="center" wrapText="1"/>
    </xf>
    <xf numFmtId="44" fontId="5" fillId="0" borderId="13" xfId="2" applyFont="1" applyFill="1" applyBorder="1" applyAlignment="1" applyProtection="1">
      <alignment horizontal="center"/>
    </xf>
    <xf numFmtId="44" fontId="7" fillId="2" borderId="5" xfId="2" applyFont="1" applyFill="1" applyBorder="1" applyAlignment="1" applyProtection="1"/>
    <xf numFmtId="0" fontId="15" fillId="2" borderId="5" xfId="0" applyFont="1" applyFill="1" applyBorder="1"/>
    <xf numFmtId="2" fontId="16" fillId="0" borderId="8" xfId="3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</xf>
    <xf numFmtId="2" fontId="16" fillId="0" borderId="13" xfId="3" applyNumberFormat="1" applyFont="1" applyFill="1" applyBorder="1" applyAlignment="1" applyProtection="1">
      <alignment horizontal="center" vertical="center"/>
    </xf>
    <xf numFmtId="9" fontId="15" fillId="0" borderId="5" xfId="3" applyFont="1" applyFill="1" applyBorder="1" applyAlignment="1" applyProtection="1">
      <alignment horizontal="center"/>
    </xf>
    <xf numFmtId="44" fontId="6" fillId="2" borderId="5" xfId="2" applyFont="1" applyFill="1" applyBorder="1" applyAlignment="1" applyProtection="1"/>
    <xf numFmtId="44" fontId="2" fillId="2" borderId="5" xfId="2" applyFont="1" applyFill="1" applyBorder="1" applyAlignment="1" applyProtection="1"/>
    <xf numFmtId="0" fontId="15" fillId="3" borderId="9" xfId="0" applyFont="1" applyFill="1" applyBorder="1"/>
    <xf numFmtId="0" fontId="15" fillId="2" borderId="8" xfId="0" applyFont="1" applyFill="1" applyBorder="1" applyAlignment="1">
      <alignment horizontal="left"/>
    </xf>
    <xf numFmtId="0" fontId="15" fillId="0" borderId="6" xfId="0" applyFont="1" applyBorder="1"/>
    <xf numFmtId="3" fontId="7" fillId="0" borderId="23" xfId="0" applyNumberFormat="1" applyFont="1" applyBorder="1" applyAlignment="1">
      <alignment horizontal="center"/>
    </xf>
    <xf numFmtId="0" fontId="15" fillId="2" borderId="9" xfId="0" applyFont="1" applyFill="1" applyBorder="1" applyAlignment="1"/>
    <xf numFmtId="0" fontId="13" fillId="0" borderId="5" xfId="0" applyFont="1" applyBorder="1"/>
    <xf numFmtId="165" fontId="17" fillId="0" borderId="8" xfId="3" applyNumberFormat="1" applyFont="1" applyFill="1" applyBorder="1" applyAlignment="1" applyProtection="1">
      <alignment horizontal="center"/>
    </xf>
    <xf numFmtId="0" fontId="13" fillId="0" borderId="5" xfId="0" applyFont="1" applyBorder="1" applyAlignment="1">
      <alignment horizontal="left"/>
    </xf>
    <xf numFmtId="10" fontId="17" fillId="0" borderId="5" xfId="3" applyNumberFormat="1" applyFont="1" applyFill="1" applyBorder="1" applyAlignment="1" applyProtection="1">
      <alignment horizontal="center"/>
    </xf>
    <xf numFmtId="0" fontId="16" fillId="0" borderId="6" xfId="0" applyFont="1" applyBorder="1" applyAlignment="1"/>
    <xf numFmtId="0" fontId="16" fillId="0" borderId="23" xfId="0" applyFont="1" applyBorder="1" applyAlignment="1"/>
    <xf numFmtId="0" fontId="16" fillId="0" borderId="11" xfId="0" applyFont="1" applyBorder="1" applyAlignment="1"/>
    <xf numFmtId="0" fontId="13" fillId="2" borderId="15" xfId="0" applyFont="1" applyFill="1" applyBorder="1" applyAlignment="1">
      <alignment horizontal="left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left"/>
    </xf>
    <xf numFmtId="2" fontId="16" fillId="6" borderId="5" xfId="3" applyNumberFormat="1" applyFont="1" applyFill="1" applyBorder="1" applyAlignment="1" applyProtection="1">
      <alignment horizontal="center"/>
    </xf>
    <xf numFmtId="0" fontId="16" fillId="6" borderId="5" xfId="0" applyFont="1" applyFill="1" applyBorder="1" applyAlignment="1" applyProtection="1">
      <alignment horizontal="center" vertical="center"/>
    </xf>
    <xf numFmtId="0" fontId="16" fillId="6" borderId="26" xfId="0" applyFont="1" applyFill="1" applyBorder="1" applyAlignment="1" applyProtection="1">
      <alignment horizontal="center" vertical="center" wrapText="1"/>
    </xf>
    <xf numFmtId="0" fontId="16" fillId="6" borderId="26" xfId="0" applyFont="1" applyFill="1" applyBorder="1" applyAlignment="1" applyProtection="1">
      <alignment horizontal="center" vertical="center"/>
    </xf>
    <xf numFmtId="43" fontId="16" fillId="0" borderId="13" xfId="1" applyFont="1" applyFill="1" applyBorder="1" applyAlignment="1" applyProtection="1">
      <alignment horizontal="center"/>
    </xf>
    <xf numFmtId="10" fontId="0" fillId="7" borderId="0" xfId="0" applyNumberFormat="1" applyFill="1" applyProtection="1">
      <protection locked="0"/>
    </xf>
    <xf numFmtId="0" fontId="2" fillId="2" borderId="7" xfId="0" applyFont="1" applyFill="1" applyBorder="1" applyAlignment="1">
      <alignment horizontal="left"/>
    </xf>
    <xf numFmtId="0" fontId="17" fillId="0" borderId="5" xfId="0" applyFont="1" applyBorder="1" applyAlignment="1">
      <alignment horizontal="center"/>
    </xf>
    <xf numFmtId="20" fontId="2" fillId="3" borderId="7" xfId="0" applyNumberFormat="1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44" fontId="2" fillId="8" borderId="7" xfId="2" applyFont="1" applyFill="1" applyBorder="1" applyAlignment="1" applyProtection="1"/>
    <xf numFmtId="0" fontId="2" fillId="9" borderId="7" xfId="0" applyFont="1" applyFill="1" applyBorder="1" applyAlignment="1"/>
    <xf numFmtId="0" fontId="5" fillId="9" borderId="7" xfId="0" applyFont="1" applyFill="1" applyBorder="1" applyAlignment="1"/>
    <xf numFmtId="44" fontId="2" fillId="9" borderId="7" xfId="0" applyNumberFormat="1" applyFont="1" applyFill="1" applyBorder="1" applyAlignment="1"/>
    <xf numFmtId="8" fontId="5" fillId="0" borderId="7" xfId="3" applyNumberFormat="1" applyFont="1" applyFill="1" applyBorder="1" applyAlignment="1" applyProtection="1">
      <alignment horizontal="center" vertical="center"/>
    </xf>
    <xf numFmtId="9" fontId="5" fillId="0" borderId="7" xfId="3" applyNumberFormat="1" applyFont="1" applyFill="1" applyBorder="1" applyAlignment="1" applyProtection="1">
      <alignment horizontal="center" vertical="center"/>
    </xf>
    <xf numFmtId="44" fontId="5" fillId="10" borderId="7" xfId="2" applyFont="1" applyFill="1" applyBorder="1" applyAlignment="1" applyProtection="1">
      <alignment horizontal="center"/>
    </xf>
    <xf numFmtId="14" fontId="5" fillId="10" borderId="7" xfId="2" applyNumberFormat="1" applyFont="1" applyFill="1" applyBorder="1" applyAlignment="1" applyProtection="1">
      <alignment horizontal="center"/>
    </xf>
    <xf numFmtId="0" fontId="5" fillId="10" borderId="7" xfId="2" applyNumberFormat="1" applyFont="1" applyFill="1" applyBorder="1" applyAlignment="1" applyProtection="1">
      <alignment horizontal="center"/>
    </xf>
    <xf numFmtId="0" fontId="5" fillId="11" borderId="7" xfId="0" applyFont="1" applyFill="1" applyBorder="1"/>
    <xf numFmtId="166" fontId="5" fillId="11" borderId="7" xfId="2" applyNumberFormat="1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</xf>
    <xf numFmtId="8" fontId="16" fillId="0" borderId="5" xfId="3" applyNumberFormat="1" applyFont="1" applyFill="1" applyBorder="1" applyAlignment="1" applyProtection="1">
      <alignment horizontal="center" vertical="center"/>
    </xf>
    <xf numFmtId="9" fontId="16" fillId="0" borderId="5" xfId="3" applyNumberFormat="1" applyFont="1" applyFill="1" applyBorder="1" applyAlignment="1" applyProtection="1">
      <alignment horizontal="center" vertical="center"/>
    </xf>
    <xf numFmtId="166" fontId="16" fillId="11" borderId="5" xfId="2" applyNumberFormat="1" applyFont="1" applyFill="1" applyBorder="1" applyAlignment="1" applyProtection="1">
      <alignment horizontal="center" vertical="center"/>
    </xf>
    <xf numFmtId="0" fontId="16" fillId="11" borderId="5" xfId="0" applyFont="1" applyFill="1" applyBorder="1" applyAlignment="1" applyProtection="1">
      <alignment horizontal="center" vertical="center"/>
    </xf>
    <xf numFmtId="0" fontId="16" fillId="11" borderId="26" xfId="0" applyFont="1" applyFill="1" applyBorder="1" applyAlignment="1" applyProtection="1">
      <alignment horizontal="center" vertical="center" wrapText="1"/>
    </xf>
    <xf numFmtId="0" fontId="16" fillId="11" borderId="13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44" fontId="2" fillId="12" borderId="7" xfId="2" applyFont="1" applyFill="1" applyBorder="1" applyAlignment="1" applyProtection="1"/>
    <xf numFmtId="0" fontId="23" fillId="0" borderId="5" xfId="0" applyFont="1" applyBorder="1" applyAlignment="1" applyProtection="1">
      <alignment horizontal="center" vertical="center" wrapText="1"/>
    </xf>
    <xf numFmtId="10" fontId="16" fillId="2" borderId="22" xfId="3" quotePrefix="1" applyNumberFormat="1" applyFont="1" applyFill="1" applyBorder="1" applyAlignment="1" applyProtection="1">
      <alignment horizontal="center"/>
    </xf>
    <xf numFmtId="0" fontId="24" fillId="0" borderId="5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44" fontId="5" fillId="3" borderId="6" xfId="2" applyFont="1" applyFill="1" applyBorder="1" applyAlignment="1" applyProtection="1">
      <alignment horizontal="center"/>
    </xf>
    <xf numFmtId="44" fontId="5" fillId="3" borderId="23" xfId="2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/>
    </xf>
    <xf numFmtId="44" fontId="5" fillId="3" borderId="7" xfId="2" applyFont="1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7" xfId="0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6" fillId="3" borderId="5" xfId="2" applyNumberFormat="1" applyFont="1" applyFill="1" applyBorder="1" applyAlignment="1" applyProtection="1">
      <alignment horizontal="center"/>
    </xf>
    <xf numFmtId="44" fontId="16" fillId="3" borderId="5" xfId="2" applyFont="1" applyFill="1" applyBorder="1" applyAlignment="1" applyProtection="1">
      <alignment horizontal="center"/>
    </xf>
    <xf numFmtId="0" fontId="15" fillId="0" borderId="5" xfId="0" applyFont="1" applyBorder="1" applyAlignment="1">
      <alignment horizontal="center"/>
    </xf>
    <xf numFmtId="0" fontId="15" fillId="3" borderId="13" xfId="0" applyFont="1" applyFill="1" applyBorder="1" applyAlignment="1">
      <alignment horizontal="center" wrapText="1"/>
    </xf>
    <xf numFmtId="9" fontId="16" fillId="3" borderId="11" xfId="3" applyFont="1" applyFill="1" applyBorder="1" applyAlignment="1" applyProtection="1">
      <alignment horizontal="center"/>
    </xf>
    <xf numFmtId="168" fontId="16" fillId="3" borderId="5" xfId="2" applyNumberFormat="1" applyFont="1" applyFill="1" applyBorder="1" applyAlignment="1" applyProtection="1">
      <alignment horizontal="center"/>
    </xf>
    <xf numFmtId="0" fontId="15" fillId="2" borderId="5" xfId="0" applyFont="1" applyFill="1" applyBorder="1" applyAlignment="1">
      <alignment horizontal="center"/>
    </xf>
    <xf numFmtId="0" fontId="16" fillId="3" borderId="5" xfId="2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6" fontId="14" fillId="3" borderId="5" xfId="2" applyNumberFormat="1" applyFont="1" applyFill="1" applyBorder="1" applyAlignment="1" applyProtection="1">
      <alignment horizontal="center"/>
    </xf>
    <xf numFmtId="44" fontId="15" fillId="3" borderId="5" xfId="2" applyFont="1" applyFill="1" applyBorder="1" applyAlignment="1" applyProtection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ans\Documents\Vanguarda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IA 12H  SAB - DOM DIA"/>
      <sheetName val="RECEP 12X36 NOITE"/>
      <sheetName val="comparativo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abSelected="1" view="pageLayout" zoomScale="85" zoomScaleNormal="100" zoomScalePageLayoutView="85" workbookViewId="0">
      <selection activeCell="B71" sqref="B71"/>
    </sheetView>
  </sheetViews>
  <sheetFormatPr defaultRowHeight="15"/>
  <cols>
    <col min="1" max="1" width="63.42578125" bestFit="1" customWidth="1"/>
    <col min="2" max="2" width="15.7109375" customWidth="1"/>
    <col min="3" max="3" width="35.85546875" customWidth="1"/>
    <col min="4" max="4" width="3.5703125" customWidth="1"/>
    <col min="5" max="5" width="63.42578125" bestFit="1" customWidth="1"/>
    <col min="6" max="6" width="15.7109375" customWidth="1"/>
    <col min="7" max="7" width="35.85546875" customWidth="1"/>
  </cols>
  <sheetData>
    <row r="1" spans="1:7" ht="15.75">
      <c r="A1" s="1" t="s">
        <v>0</v>
      </c>
      <c r="B1" s="2"/>
      <c r="C1" s="3" t="s">
        <v>1</v>
      </c>
      <c r="E1" s="1" t="s">
        <v>0</v>
      </c>
      <c r="F1" s="2" t="s">
        <v>100</v>
      </c>
      <c r="G1" s="3" t="s">
        <v>1</v>
      </c>
    </row>
    <row r="2" spans="1:7" ht="16.5" thickBot="1">
      <c r="A2" s="4"/>
      <c r="B2" s="5" t="s">
        <v>100</v>
      </c>
      <c r="C2" s="6" t="s">
        <v>2</v>
      </c>
      <c r="E2" s="4"/>
      <c r="F2" s="5">
        <f>'[1]comparativo '!G2</f>
        <v>0</v>
      </c>
      <c r="G2" s="6" t="s">
        <v>2</v>
      </c>
    </row>
    <row r="3" spans="1:7">
      <c r="A3" s="4"/>
      <c r="B3" s="7"/>
      <c r="C3" s="8"/>
      <c r="E3" s="4"/>
      <c r="F3" s="7"/>
      <c r="G3" s="8"/>
    </row>
    <row r="4" spans="1:7">
      <c r="A4" s="125" t="s">
        <v>3</v>
      </c>
      <c r="B4" s="11" t="s">
        <v>4</v>
      </c>
      <c r="C4" s="11" t="s">
        <v>5</v>
      </c>
      <c r="E4" s="125" t="s">
        <v>3</v>
      </c>
      <c r="F4" s="11" t="s">
        <v>4</v>
      </c>
      <c r="G4" s="11" t="s">
        <v>5</v>
      </c>
    </row>
    <row r="5" spans="1:7">
      <c r="A5" s="126" t="s">
        <v>6</v>
      </c>
      <c r="B5" s="127"/>
      <c r="C5" s="14"/>
      <c r="E5" s="126" t="s">
        <v>6</v>
      </c>
      <c r="F5" s="127"/>
      <c r="G5" s="14"/>
    </row>
    <row r="6" spans="1:7" ht="15.75">
      <c r="A6" s="128" t="s">
        <v>7</v>
      </c>
      <c r="B6" s="306">
        <v>0.30208333333333331</v>
      </c>
      <c r="C6" s="17" t="s">
        <v>205</v>
      </c>
      <c r="E6" s="128" t="s">
        <v>7</v>
      </c>
      <c r="F6" s="306">
        <v>0.30208333333333331</v>
      </c>
      <c r="G6" s="17" t="s">
        <v>205</v>
      </c>
    </row>
    <row r="7" spans="1:7" ht="38.25">
      <c r="A7" s="130" t="s">
        <v>8</v>
      </c>
      <c r="B7" s="129"/>
      <c r="C7" s="19" t="s">
        <v>206</v>
      </c>
      <c r="E7" s="130" t="s">
        <v>8</v>
      </c>
      <c r="F7" s="129"/>
      <c r="G7" s="19" t="s">
        <v>206</v>
      </c>
    </row>
    <row r="8" spans="1:7" ht="15.75">
      <c r="A8" s="128" t="s">
        <v>9</v>
      </c>
      <c r="B8" s="131">
        <v>165</v>
      </c>
      <c r="C8" s="17" t="s">
        <v>207</v>
      </c>
      <c r="E8" s="128" t="s">
        <v>9</v>
      </c>
      <c r="F8" s="131">
        <v>165</v>
      </c>
      <c r="G8" s="17" t="s">
        <v>209</v>
      </c>
    </row>
    <row r="9" spans="1:7" ht="15.75">
      <c r="A9" s="128" t="s">
        <v>11</v>
      </c>
      <c r="B9" s="131">
        <v>2</v>
      </c>
      <c r="C9" s="21" t="s">
        <v>208</v>
      </c>
      <c r="E9" s="128" t="s">
        <v>11</v>
      </c>
      <c r="F9" s="131">
        <v>2</v>
      </c>
      <c r="G9" s="21" t="s">
        <v>208</v>
      </c>
    </row>
    <row r="10" spans="1:7" ht="15.75">
      <c r="A10" s="128" t="s">
        <v>13</v>
      </c>
      <c r="B10" s="131">
        <v>2</v>
      </c>
      <c r="C10" s="21" t="s">
        <v>208</v>
      </c>
      <c r="E10" s="128" t="s">
        <v>13</v>
      </c>
      <c r="F10" s="131">
        <v>2</v>
      </c>
      <c r="G10" s="21" t="s">
        <v>208</v>
      </c>
    </row>
    <row r="11" spans="1:7">
      <c r="A11" s="24"/>
      <c r="B11" s="24"/>
      <c r="C11" s="24"/>
      <c r="E11" s="24"/>
      <c r="F11" s="24"/>
      <c r="G11" s="24"/>
    </row>
    <row r="12" spans="1:7" ht="15.75">
      <c r="A12" s="126" t="s">
        <v>14</v>
      </c>
      <c r="B12" s="127"/>
      <c r="C12" s="132">
        <v>2025</v>
      </c>
      <c r="E12" s="126" t="s">
        <v>14</v>
      </c>
      <c r="F12" s="127"/>
      <c r="G12" s="132">
        <v>2025</v>
      </c>
    </row>
    <row r="13" spans="1:7">
      <c r="A13" s="133" t="s">
        <v>15</v>
      </c>
      <c r="B13" s="134">
        <v>220</v>
      </c>
      <c r="C13" s="135"/>
      <c r="E13" s="133" t="s">
        <v>15</v>
      </c>
      <c r="F13" s="134">
        <v>220</v>
      </c>
      <c r="G13" s="135"/>
    </row>
    <row r="14" spans="1:7">
      <c r="A14" s="133" t="s">
        <v>16</v>
      </c>
      <c r="B14" s="335" t="s">
        <v>232</v>
      </c>
      <c r="C14" s="335"/>
      <c r="E14" s="133" t="s">
        <v>16</v>
      </c>
      <c r="F14" s="335" t="s">
        <v>232</v>
      </c>
      <c r="G14" s="335"/>
    </row>
    <row r="15" spans="1:7">
      <c r="A15" s="133" t="s">
        <v>17</v>
      </c>
      <c r="B15" s="136"/>
      <c r="C15" s="314" t="s">
        <v>229</v>
      </c>
      <c r="E15" s="133" t="s">
        <v>17</v>
      </c>
      <c r="F15" s="136"/>
      <c r="G15" s="314" t="s">
        <v>229</v>
      </c>
    </row>
    <row r="16" spans="1:7">
      <c r="A16" s="133" t="s">
        <v>18</v>
      </c>
      <c r="B16" s="136"/>
      <c r="C16" s="315">
        <v>45658</v>
      </c>
      <c r="E16" s="133" t="s">
        <v>18</v>
      </c>
      <c r="F16" s="136"/>
      <c r="G16" s="315">
        <v>45658</v>
      </c>
    </row>
    <row r="17" spans="1:7">
      <c r="A17" s="133" t="s">
        <v>230</v>
      </c>
      <c r="B17" s="137"/>
      <c r="C17" s="316"/>
      <c r="E17" s="133" t="s">
        <v>230</v>
      </c>
      <c r="F17" s="137"/>
      <c r="G17" s="316"/>
    </row>
    <row r="18" spans="1:7">
      <c r="A18" s="36"/>
      <c r="B18" s="37"/>
      <c r="C18" s="38"/>
      <c r="E18" s="133"/>
      <c r="F18" s="137"/>
      <c r="G18" s="138"/>
    </row>
    <row r="19" spans="1:7" ht="15.75">
      <c r="A19" s="39"/>
      <c r="B19" s="40"/>
      <c r="C19" s="41" t="s">
        <v>21</v>
      </c>
      <c r="E19" s="164"/>
      <c r="F19" s="165"/>
      <c r="G19" s="166" t="s">
        <v>21</v>
      </c>
    </row>
    <row r="20" spans="1:7">
      <c r="A20" s="139"/>
      <c r="B20" s="140"/>
      <c r="C20" s="141"/>
      <c r="E20" s="128"/>
      <c r="F20" s="136"/>
      <c r="G20" s="14"/>
    </row>
    <row r="21" spans="1:7" ht="15.75">
      <c r="A21" s="142" t="s">
        <v>22</v>
      </c>
      <c r="B21" s="143" t="s">
        <v>23</v>
      </c>
      <c r="C21" s="132"/>
      <c r="E21" s="142" t="s">
        <v>22</v>
      </c>
      <c r="F21" s="143" t="s">
        <v>23</v>
      </c>
      <c r="G21" s="132"/>
    </row>
    <row r="22" spans="1:7">
      <c r="A22" s="144" t="s">
        <v>24</v>
      </c>
      <c r="B22" s="145"/>
      <c r="C22" s="146"/>
      <c r="E22" s="144" t="s">
        <v>24</v>
      </c>
      <c r="F22" s="145"/>
      <c r="G22" s="146"/>
    </row>
    <row r="23" spans="1:7">
      <c r="A23" s="128" t="s">
        <v>25</v>
      </c>
      <c r="B23" s="147">
        <f>B8</f>
        <v>165</v>
      </c>
      <c r="C23" s="148">
        <f>C13/B13*B23</f>
        <v>0</v>
      </c>
      <c r="E23" s="128" t="s">
        <v>25</v>
      </c>
      <c r="F23" s="147">
        <f>F8</f>
        <v>165</v>
      </c>
      <c r="G23" s="148">
        <f>G13/F13*F23</f>
        <v>0</v>
      </c>
    </row>
    <row r="24" spans="1:7">
      <c r="A24" s="128" t="s">
        <v>26</v>
      </c>
      <c r="B24" s="147">
        <v>0.4</v>
      </c>
      <c r="C24" s="148">
        <f>C23*B24</f>
        <v>0</v>
      </c>
      <c r="E24" s="128" t="s">
        <v>26</v>
      </c>
      <c r="F24" s="147">
        <v>0.4</v>
      </c>
      <c r="G24" s="148">
        <f>G23*F24</f>
        <v>0</v>
      </c>
    </row>
    <row r="25" spans="1:7">
      <c r="A25" s="149" t="s">
        <v>27</v>
      </c>
      <c r="B25" s="150"/>
      <c r="C25" s="151">
        <f>SUM(C23:C24)</f>
        <v>0</v>
      </c>
      <c r="E25" s="149" t="s">
        <v>27</v>
      </c>
      <c r="F25" s="150"/>
      <c r="G25" s="151">
        <f>SUM(G23:G24)</f>
        <v>0</v>
      </c>
    </row>
    <row r="26" spans="1:7">
      <c r="A26" s="149"/>
      <c r="B26" s="152"/>
      <c r="C26" s="146"/>
      <c r="E26" s="149"/>
      <c r="F26" s="152"/>
      <c r="G26" s="146"/>
    </row>
    <row r="27" spans="1:7">
      <c r="A27" s="144" t="s">
        <v>28</v>
      </c>
      <c r="B27" s="145"/>
      <c r="C27" s="146"/>
      <c r="E27" s="144" t="s">
        <v>28</v>
      </c>
      <c r="F27" s="145"/>
      <c r="G27" s="146"/>
    </row>
    <row r="28" spans="1:7">
      <c r="A28" s="128" t="s">
        <v>29</v>
      </c>
      <c r="B28" s="145"/>
      <c r="C28" s="153"/>
      <c r="E28" s="128" t="s">
        <v>29</v>
      </c>
      <c r="F28" s="145"/>
      <c r="G28" s="153"/>
    </row>
    <row r="29" spans="1:7">
      <c r="A29" s="133" t="s">
        <v>30</v>
      </c>
      <c r="B29" s="152">
        <v>0.2</v>
      </c>
      <c r="C29" s="148">
        <f>C$25*B29</f>
        <v>0</v>
      </c>
      <c r="E29" s="133" t="s">
        <v>30</v>
      </c>
      <c r="F29" s="152">
        <v>0.2</v>
      </c>
      <c r="G29" s="148">
        <f>G$25*F29</f>
        <v>0</v>
      </c>
    </row>
    <row r="30" spans="1:7">
      <c r="A30" s="133" t="s">
        <v>31</v>
      </c>
      <c r="B30" s="152">
        <v>1.4999999999999999E-2</v>
      </c>
      <c r="C30" s="148">
        <f t="shared" ref="C30:C36" si="0">C$25*B30</f>
        <v>0</v>
      </c>
      <c r="E30" s="133" t="s">
        <v>31</v>
      </c>
      <c r="F30" s="152">
        <v>1.4999999999999999E-2</v>
      </c>
      <c r="G30" s="148">
        <f t="shared" ref="G30:G34" si="1">G$25*F30</f>
        <v>0</v>
      </c>
    </row>
    <row r="31" spans="1:7">
      <c r="A31" s="133" t="s">
        <v>32</v>
      </c>
      <c r="B31" s="152">
        <v>0.01</v>
      </c>
      <c r="C31" s="148">
        <f t="shared" si="0"/>
        <v>0</v>
      </c>
      <c r="E31" s="133" t="s">
        <v>32</v>
      </c>
      <c r="F31" s="152">
        <v>0.01</v>
      </c>
      <c r="G31" s="148">
        <f t="shared" si="1"/>
        <v>0</v>
      </c>
    </row>
    <row r="32" spans="1:7">
      <c r="A32" s="133" t="s">
        <v>33</v>
      </c>
      <c r="B32" s="152">
        <v>2E-3</v>
      </c>
      <c r="C32" s="148">
        <f t="shared" si="0"/>
        <v>0</v>
      </c>
      <c r="E32" s="133" t="s">
        <v>33</v>
      </c>
      <c r="F32" s="152">
        <v>2E-3</v>
      </c>
      <c r="G32" s="148">
        <f t="shared" si="1"/>
        <v>0</v>
      </c>
    </row>
    <row r="33" spans="1:7">
      <c r="A33" s="133" t="s">
        <v>34</v>
      </c>
      <c r="B33" s="152">
        <v>2.5000000000000001E-2</v>
      </c>
      <c r="C33" s="148">
        <f t="shared" si="0"/>
        <v>0</v>
      </c>
      <c r="E33" s="133" t="s">
        <v>34</v>
      </c>
      <c r="F33" s="152">
        <v>2.5000000000000001E-2</v>
      </c>
      <c r="G33" s="148">
        <f t="shared" si="1"/>
        <v>0</v>
      </c>
    </row>
    <row r="34" spans="1:7">
      <c r="A34" s="133" t="s">
        <v>35</v>
      </c>
      <c r="B34" s="152">
        <v>0.08</v>
      </c>
      <c r="C34" s="148">
        <f t="shared" si="0"/>
        <v>0</v>
      </c>
      <c r="E34" s="133" t="s">
        <v>35</v>
      </c>
      <c r="F34" s="152">
        <v>0.08</v>
      </c>
      <c r="G34" s="148">
        <f t="shared" si="1"/>
        <v>0</v>
      </c>
    </row>
    <row r="35" spans="1:7">
      <c r="A35" s="133" t="s">
        <v>36</v>
      </c>
      <c r="B35" s="152">
        <f>'RESUMO LUCRO REAL '!C12</f>
        <v>0</v>
      </c>
      <c r="C35" s="148">
        <f>C$25*B35</f>
        <v>0</v>
      </c>
      <c r="E35" s="133" t="s">
        <v>36</v>
      </c>
      <c r="F35" s="152">
        <f>'RESUMO LUCRO PRESUMIDO '!C12</f>
        <v>0</v>
      </c>
      <c r="G35" s="148">
        <f>G$25*F35</f>
        <v>0</v>
      </c>
    </row>
    <row r="36" spans="1:7">
      <c r="A36" s="133" t="s">
        <v>37</v>
      </c>
      <c r="B36" s="152">
        <v>6.0000000000000001E-3</v>
      </c>
      <c r="C36" s="148">
        <f t="shared" si="0"/>
        <v>0</v>
      </c>
      <c r="E36" s="133" t="s">
        <v>37</v>
      </c>
      <c r="F36" s="152">
        <v>6.0000000000000001E-3</v>
      </c>
      <c r="G36" s="148">
        <f t="shared" ref="G36" si="2">G$25*F36</f>
        <v>0</v>
      </c>
    </row>
    <row r="37" spans="1:7">
      <c r="A37" s="149" t="s">
        <v>38</v>
      </c>
      <c r="B37" s="150">
        <f>SUM(B29:B36)</f>
        <v>0.33800000000000008</v>
      </c>
      <c r="C37" s="151">
        <f>ROUND(SUM(C29:C36),1)</f>
        <v>0</v>
      </c>
      <c r="E37" s="149" t="s">
        <v>38</v>
      </c>
      <c r="F37" s="150">
        <f>SUM(F29:F36)</f>
        <v>0.33800000000000008</v>
      </c>
      <c r="G37" s="151">
        <f>ROUND(SUM(G29:G36),1)</f>
        <v>0</v>
      </c>
    </row>
    <row r="38" spans="1:7">
      <c r="A38" s="149"/>
      <c r="B38" s="150"/>
      <c r="C38" s="154"/>
      <c r="E38" s="149"/>
      <c r="F38" s="150"/>
      <c r="G38" s="154"/>
    </row>
    <row r="39" spans="1:7">
      <c r="A39" s="144" t="s">
        <v>39</v>
      </c>
      <c r="B39" s="150"/>
      <c r="C39" s="154"/>
      <c r="E39" s="144" t="s">
        <v>39</v>
      </c>
      <c r="F39" s="150"/>
      <c r="G39" s="154"/>
    </row>
    <row r="40" spans="1:7">
      <c r="A40" s="128" t="s">
        <v>29</v>
      </c>
      <c r="B40" s="150"/>
      <c r="C40" s="154"/>
      <c r="E40" s="128" t="s">
        <v>29</v>
      </c>
      <c r="F40" s="150"/>
      <c r="G40" s="154"/>
    </row>
    <row r="41" spans="1:7">
      <c r="A41" s="149" t="s">
        <v>40</v>
      </c>
      <c r="B41" s="145"/>
      <c r="C41" s="146"/>
      <c r="E41" s="149" t="s">
        <v>40</v>
      </c>
      <c r="F41" s="145"/>
      <c r="G41" s="146"/>
    </row>
    <row r="42" spans="1:7">
      <c r="A42" s="133" t="s">
        <v>41</v>
      </c>
      <c r="B42" s="152">
        <v>8.3299999999999999E-2</v>
      </c>
      <c r="C42" s="148">
        <f>C$25*B42</f>
        <v>0</v>
      </c>
      <c r="E42" s="133" t="s">
        <v>41</v>
      </c>
      <c r="F42" s="152">
        <v>8.3299999999999999E-2</v>
      </c>
      <c r="G42" s="148">
        <f>G$25*F42</f>
        <v>0</v>
      </c>
    </row>
    <row r="43" spans="1:7">
      <c r="A43" s="133" t="s">
        <v>42</v>
      </c>
      <c r="B43" s="152">
        <v>8.3299999999999999E-2</v>
      </c>
      <c r="C43" s="148">
        <f t="shared" ref="C43:C48" si="3">C$25*B43</f>
        <v>0</v>
      </c>
      <c r="E43" s="133" t="s">
        <v>42</v>
      </c>
      <c r="F43" s="152">
        <v>8.3299999999999999E-2</v>
      </c>
      <c r="G43" s="148">
        <f t="shared" ref="G43:G48" si="4">G$25*F43</f>
        <v>0</v>
      </c>
    </row>
    <row r="44" spans="1:7">
      <c r="A44" s="133" t="s">
        <v>43</v>
      </c>
      <c r="B44" s="152">
        <v>2.7799999999999998E-2</v>
      </c>
      <c r="C44" s="148">
        <f t="shared" si="3"/>
        <v>0</v>
      </c>
      <c r="E44" s="133" t="s">
        <v>43</v>
      </c>
      <c r="F44" s="152">
        <v>2.7799999999999998E-2</v>
      </c>
      <c r="G44" s="148">
        <f t="shared" si="4"/>
        <v>0</v>
      </c>
    </row>
    <row r="45" spans="1:7">
      <c r="A45" s="133" t="s">
        <v>44</v>
      </c>
      <c r="B45" s="152">
        <v>1.66E-2</v>
      </c>
      <c r="C45" s="148">
        <f t="shared" si="3"/>
        <v>0</v>
      </c>
      <c r="E45" s="133" t="s">
        <v>44</v>
      </c>
      <c r="F45" s="152">
        <v>1.66E-2</v>
      </c>
      <c r="G45" s="148">
        <f t="shared" si="4"/>
        <v>0</v>
      </c>
    </row>
    <row r="46" spans="1:7">
      <c r="A46" s="130" t="s">
        <v>45</v>
      </c>
      <c r="B46" s="155">
        <v>1E-3</v>
      </c>
      <c r="C46" s="148">
        <f t="shared" si="3"/>
        <v>0</v>
      </c>
      <c r="E46" s="130" t="s">
        <v>45</v>
      </c>
      <c r="F46" s="155">
        <v>1E-3</v>
      </c>
      <c r="G46" s="148">
        <f t="shared" si="4"/>
        <v>0</v>
      </c>
    </row>
    <row r="47" spans="1:7">
      <c r="A47" s="133" t="s">
        <v>46</v>
      </c>
      <c r="B47" s="152">
        <v>2.8E-3</v>
      </c>
      <c r="C47" s="148">
        <f t="shared" si="3"/>
        <v>0</v>
      </c>
      <c r="E47" s="133" t="s">
        <v>46</v>
      </c>
      <c r="F47" s="152">
        <v>2.8E-3</v>
      </c>
      <c r="G47" s="148">
        <f t="shared" si="4"/>
        <v>0</v>
      </c>
    </row>
    <row r="48" spans="1:7">
      <c r="A48" s="133" t="s">
        <v>47</v>
      </c>
      <c r="B48" s="152">
        <v>2.9999999999999997E-4</v>
      </c>
      <c r="C48" s="148">
        <f t="shared" si="3"/>
        <v>0</v>
      </c>
      <c r="E48" s="133" t="s">
        <v>47</v>
      </c>
      <c r="F48" s="152">
        <v>2.9999999999999997E-4</v>
      </c>
      <c r="G48" s="148">
        <f t="shared" si="4"/>
        <v>0</v>
      </c>
    </row>
    <row r="49" spans="1:7">
      <c r="A49" s="149" t="s">
        <v>48</v>
      </c>
      <c r="B49" s="150">
        <f>SUM(B42:B48)</f>
        <v>0.21509999999999999</v>
      </c>
      <c r="C49" s="151">
        <f>ROUND(SUM(C42:C48),2)</f>
        <v>0</v>
      </c>
      <c r="E49" s="149" t="s">
        <v>48</v>
      </c>
      <c r="F49" s="150">
        <f>SUM(F42:F48)</f>
        <v>0.21509999999999999</v>
      </c>
      <c r="G49" s="151">
        <f>ROUND(SUM(G42:G48),2)</f>
        <v>0</v>
      </c>
    </row>
    <row r="50" spans="1:7">
      <c r="A50" s="149"/>
      <c r="B50" s="150"/>
      <c r="C50" s="146"/>
      <c r="E50" s="149"/>
      <c r="F50" s="150"/>
      <c r="G50" s="146"/>
    </row>
    <row r="51" spans="1:7">
      <c r="A51" s="149" t="s">
        <v>49</v>
      </c>
      <c r="B51" s="145"/>
      <c r="C51" s="146"/>
      <c r="E51" s="149" t="s">
        <v>49</v>
      </c>
      <c r="F51" s="145"/>
      <c r="G51" s="146"/>
    </row>
    <row r="52" spans="1:7">
      <c r="A52" s="133" t="s">
        <v>50</v>
      </c>
      <c r="B52" s="152">
        <v>6.8999999999999999E-3</v>
      </c>
      <c r="C52" s="148">
        <f>C$25*B52</f>
        <v>0</v>
      </c>
      <c r="E52" s="133" t="s">
        <v>50</v>
      </c>
      <c r="F52" s="152">
        <v>6.8999999999999999E-3</v>
      </c>
      <c r="G52" s="148">
        <f>G$25*F52</f>
        <v>0</v>
      </c>
    </row>
    <row r="53" spans="1:7">
      <c r="A53" s="133" t="s">
        <v>51</v>
      </c>
      <c r="B53" s="152">
        <v>8.0000000000000004E-4</v>
      </c>
      <c r="C53" s="148">
        <f>C$25*B53</f>
        <v>0</v>
      </c>
      <c r="E53" s="133" t="s">
        <v>51</v>
      </c>
      <c r="F53" s="152">
        <v>8.0000000000000004E-4</v>
      </c>
      <c r="G53" s="148">
        <f>G$25*F53</f>
        <v>0</v>
      </c>
    </row>
    <row r="54" spans="1:7">
      <c r="A54" s="133" t="s">
        <v>52</v>
      </c>
      <c r="B54" s="152">
        <v>3.2000000000000001E-2</v>
      </c>
      <c r="C54" s="148">
        <f>C$25*B54</f>
        <v>0</v>
      </c>
      <c r="E54" s="133" t="s">
        <v>52</v>
      </c>
      <c r="F54" s="152">
        <v>3.2000000000000001E-2</v>
      </c>
      <c r="G54" s="148">
        <f>G$25*F54</f>
        <v>0</v>
      </c>
    </row>
    <row r="55" spans="1:7">
      <c r="A55" s="133" t="s">
        <v>53</v>
      </c>
      <c r="B55" s="152">
        <v>8.0000000000000002E-3</v>
      </c>
      <c r="C55" s="148">
        <f>C$25*B55</f>
        <v>0</v>
      </c>
      <c r="E55" s="133" t="s">
        <v>53</v>
      </c>
      <c r="F55" s="152">
        <v>8.0000000000000002E-3</v>
      </c>
      <c r="G55" s="148">
        <f>G$25*F55</f>
        <v>0</v>
      </c>
    </row>
    <row r="56" spans="1:7">
      <c r="A56" s="149" t="s">
        <v>54</v>
      </c>
      <c r="B56" s="150">
        <f>SUM(B52:B55)</f>
        <v>4.7699999999999999E-2</v>
      </c>
      <c r="C56" s="154">
        <f>SUM(C52:C55)</f>
        <v>0</v>
      </c>
      <c r="E56" s="149" t="s">
        <v>54</v>
      </c>
      <c r="F56" s="150">
        <f>SUM(F52:F55)</f>
        <v>4.7699999999999999E-2</v>
      </c>
      <c r="G56" s="154">
        <f>SUM(G52:G55)</f>
        <v>0</v>
      </c>
    </row>
    <row r="57" spans="1:7">
      <c r="A57" s="149"/>
      <c r="B57" s="150"/>
      <c r="C57" s="146"/>
      <c r="E57" s="149"/>
      <c r="F57" s="150"/>
      <c r="G57" s="146"/>
    </row>
    <row r="58" spans="1:7">
      <c r="A58" s="149" t="s">
        <v>55</v>
      </c>
      <c r="B58" s="152"/>
      <c r="C58" s="146"/>
      <c r="E58" s="149" t="s">
        <v>55</v>
      </c>
      <c r="F58" s="152"/>
      <c r="G58" s="146"/>
    </row>
    <row r="59" spans="1:7" ht="22.5">
      <c r="A59" s="156" t="s">
        <v>56</v>
      </c>
      <c r="B59" s="155">
        <v>7.9100000000000004E-2</v>
      </c>
      <c r="C59" s="157">
        <f>C$25*B59</f>
        <v>0</v>
      </c>
      <c r="E59" s="156" t="s">
        <v>56</v>
      </c>
      <c r="F59" s="155">
        <v>7.9100000000000004E-2</v>
      </c>
      <c r="G59" s="157">
        <f>G$25*F59</f>
        <v>0</v>
      </c>
    </row>
    <row r="60" spans="1:7" ht="22.5">
      <c r="A60" s="156" t="s">
        <v>57</v>
      </c>
      <c r="B60" s="155">
        <v>1E-4</v>
      </c>
      <c r="C60" s="157">
        <f>C$25*B60</f>
        <v>0</v>
      </c>
      <c r="E60" s="156" t="s">
        <v>57</v>
      </c>
      <c r="F60" s="155">
        <v>1E-4</v>
      </c>
      <c r="G60" s="157">
        <f>G$25*F60</f>
        <v>0</v>
      </c>
    </row>
    <row r="61" spans="1:7" ht="22.5">
      <c r="A61" s="156" t="s">
        <v>58</v>
      </c>
      <c r="B61" s="155">
        <v>1E-4</v>
      </c>
      <c r="C61" s="157">
        <f>C$25*B61</f>
        <v>0</v>
      </c>
      <c r="E61" s="156" t="s">
        <v>58</v>
      </c>
      <c r="F61" s="155">
        <v>1E-4</v>
      </c>
      <c r="G61" s="157">
        <f>G$25*F61</f>
        <v>0</v>
      </c>
    </row>
    <row r="62" spans="1:7">
      <c r="A62" s="158" t="s">
        <v>59</v>
      </c>
      <c r="B62" s="159">
        <f>SUM(B59:B61)</f>
        <v>7.9300000000000009E-2</v>
      </c>
      <c r="C62" s="151">
        <f>SUM(C59:C61)</f>
        <v>0</v>
      </c>
      <c r="E62" s="158" t="s">
        <v>59</v>
      </c>
      <c r="F62" s="159">
        <f>SUM(F59:F61)</f>
        <v>7.9300000000000009E-2</v>
      </c>
      <c r="G62" s="151">
        <f>SUM(G59:G61)</f>
        <v>0</v>
      </c>
    </row>
    <row r="63" spans="1:7">
      <c r="A63" s="158"/>
      <c r="B63" s="159"/>
      <c r="C63" s="148"/>
      <c r="E63" s="158"/>
      <c r="F63" s="159"/>
      <c r="G63" s="148"/>
    </row>
    <row r="64" spans="1:7">
      <c r="A64" s="149" t="s">
        <v>60</v>
      </c>
      <c r="B64" s="150">
        <f>B62+B56+B49</f>
        <v>0.34209999999999996</v>
      </c>
      <c r="C64" s="151">
        <f>C62+C56+C49</f>
        <v>0</v>
      </c>
      <c r="E64" s="149" t="s">
        <v>60</v>
      </c>
      <c r="F64" s="150">
        <f>F62+F56+F49</f>
        <v>0.34209999999999996</v>
      </c>
      <c r="G64" s="151">
        <f>G62+G56+G49</f>
        <v>0</v>
      </c>
    </row>
    <row r="65" spans="1:7">
      <c r="A65" s="149"/>
      <c r="B65" s="150"/>
      <c r="C65" s="146"/>
      <c r="E65" s="149"/>
      <c r="F65" s="150"/>
      <c r="G65" s="146"/>
    </row>
    <row r="66" spans="1:7">
      <c r="A66" s="149" t="s">
        <v>61</v>
      </c>
      <c r="B66" s="160" t="s">
        <v>62</v>
      </c>
      <c r="C66" s="161">
        <f>C64+C37+C25</f>
        <v>0</v>
      </c>
      <c r="E66" s="149" t="s">
        <v>61</v>
      </c>
      <c r="F66" s="160" t="s">
        <v>62</v>
      </c>
      <c r="G66" s="161">
        <f>G64+G37+G25</f>
        <v>0</v>
      </c>
    </row>
    <row r="67" spans="1:7">
      <c r="A67" s="162" t="s">
        <v>112</v>
      </c>
      <c r="B67" s="162"/>
      <c r="C67" s="162"/>
      <c r="E67" s="162" t="s">
        <v>113</v>
      </c>
      <c r="F67" s="162"/>
      <c r="G67" s="162"/>
    </row>
    <row r="68" spans="1:7" ht="15.75">
      <c r="A68" s="125" t="s">
        <v>63</v>
      </c>
      <c r="B68" s="143" t="str">
        <f>B21</f>
        <v>Vlr / % / Hs</v>
      </c>
      <c r="C68" s="132"/>
      <c r="E68" s="125" t="s">
        <v>63</v>
      </c>
      <c r="F68" s="143" t="str">
        <f>F21</f>
        <v>Vlr / % / Hs</v>
      </c>
      <c r="G68" s="132"/>
    </row>
    <row r="69" spans="1:7">
      <c r="A69" s="130" t="s">
        <v>215</v>
      </c>
      <c r="B69" s="318"/>
      <c r="C69" s="146">
        <f>B69*78</f>
        <v>0</v>
      </c>
      <c r="E69" s="130" t="s">
        <v>211</v>
      </c>
      <c r="F69" s="318"/>
      <c r="G69" s="146">
        <f>F69*78</f>
        <v>0</v>
      </c>
    </row>
    <row r="70" spans="1:7">
      <c r="A70" s="128" t="s">
        <v>64</v>
      </c>
      <c r="B70" s="155">
        <v>0.06</v>
      </c>
      <c r="C70" s="146">
        <f>-C$23*B70</f>
        <v>0</v>
      </c>
      <c r="E70" s="128" t="s">
        <v>64</v>
      </c>
      <c r="F70" s="155">
        <v>0.06</v>
      </c>
      <c r="G70" s="146">
        <f>-G$23*F70</f>
        <v>0</v>
      </c>
    </row>
    <row r="71" spans="1:7">
      <c r="A71" s="317" t="s">
        <v>223</v>
      </c>
      <c r="B71" s="163"/>
      <c r="C71" s="146">
        <f>B71*17</f>
        <v>0</v>
      </c>
      <c r="E71" s="133" t="s">
        <v>223</v>
      </c>
      <c r="F71" s="163"/>
      <c r="G71" s="146">
        <f>F71*17</f>
        <v>0</v>
      </c>
    </row>
    <row r="72" spans="1:7">
      <c r="A72" s="133" t="s">
        <v>65</v>
      </c>
      <c r="B72" s="155">
        <v>0.19</v>
      </c>
      <c r="C72" s="146">
        <f>-C$71*B72</f>
        <v>0</v>
      </c>
      <c r="E72" s="133" t="s">
        <v>65</v>
      </c>
      <c r="F72" s="155">
        <v>0.19</v>
      </c>
      <c r="G72" s="146">
        <f>-G$71*F72</f>
        <v>0</v>
      </c>
    </row>
    <row r="73" spans="1:7">
      <c r="A73" s="133" t="s">
        <v>216</v>
      </c>
      <c r="B73" s="312"/>
      <c r="C73" s="146">
        <f>B73*5</f>
        <v>0</v>
      </c>
      <c r="E73" s="133" t="s">
        <v>216</v>
      </c>
      <c r="F73" s="312"/>
      <c r="G73" s="146">
        <f>F73*5</f>
        <v>0</v>
      </c>
    </row>
    <row r="74" spans="1:7">
      <c r="A74" s="133" t="s">
        <v>217</v>
      </c>
      <c r="B74" s="313">
        <v>0.19</v>
      </c>
      <c r="C74" s="146">
        <f>-C$73*B74</f>
        <v>0</v>
      </c>
      <c r="E74" s="133" t="s">
        <v>217</v>
      </c>
      <c r="F74" s="313">
        <v>0.19</v>
      </c>
      <c r="G74" s="146">
        <f>-$G73*F74</f>
        <v>0</v>
      </c>
    </row>
    <row r="75" spans="1:7">
      <c r="A75" s="149" t="s">
        <v>66</v>
      </c>
      <c r="B75" s="160" t="s">
        <v>62</v>
      </c>
      <c r="C75" s="151">
        <f>SUM(C69:C74)</f>
        <v>0</v>
      </c>
      <c r="E75" s="149" t="s">
        <v>66</v>
      </c>
      <c r="F75" s="160" t="s">
        <v>62</v>
      </c>
      <c r="G75" s="151">
        <f>SUM(G69:G74)</f>
        <v>0</v>
      </c>
    </row>
    <row r="76" spans="1:7">
      <c r="A76" s="162"/>
      <c r="B76" s="162"/>
      <c r="C76" s="162"/>
      <c r="E76" s="162"/>
      <c r="F76" s="162"/>
      <c r="G76" s="162"/>
    </row>
    <row r="77" spans="1:7" ht="15.75">
      <c r="A77" s="164"/>
      <c r="B77" s="165"/>
      <c r="C77" s="166" t="s">
        <v>21</v>
      </c>
      <c r="E77" s="164"/>
      <c r="F77" s="165"/>
      <c r="G77" s="166" t="s">
        <v>21</v>
      </c>
    </row>
    <row r="78" spans="1:7">
      <c r="A78" s="21"/>
      <c r="B78" s="21"/>
      <c r="C78" s="21"/>
      <c r="E78" s="21"/>
      <c r="F78" s="21"/>
      <c r="G78" s="21"/>
    </row>
    <row r="79" spans="1:7" ht="15.75">
      <c r="A79" s="125" t="s">
        <v>68</v>
      </c>
      <c r="B79" s="143" t="str">
        <f>B68</f>
        <v>Vlr / % / Hs</v>
      </c>
      <c r="C79" s="132"/>
      <c r="E79" s="125" t="s">
        <v>68</v>
      </c>
      <c r="F79" s="143" t="str">
        <f>F68</f>
        <v>Vlr / % / Hs</v>
      </c>
      <c r="G79" s="132"/>
    </row>
    <row r="80" spans="1:7">
      <c r="A80" s="130" t="s">
        <v>69</v>
      </c>
      <c r="B80" s="167" t="s">
        <v>62</v>
      </c>
      <c r="C80" s="146">
        <v>0</v>
      </c>
      <c r="E80" s="130" t="s">
        <v>69</v>
      </c>
      <c r="F80" s="167" t="s">
        <v>62</v>
      </c>
      <c r="G80" s="146">
        <v>0</v>
      </c>
    </row>
    <row r="81" spans="1:7">
      <c r="A81" s="130" t="s">
        <v>70</v>
      </c>
      <c r="B81" s="167" t="s">
        <v>62</v>
      </c>
      <c r="C81" s="146">
        <v>0</v>
      </c>
      <c r="E81" s="130" t="s">
        <v>70</v>
      </c>
      <c r="F81" s="167" t="s">
        <v>62</v>
      </c>
      <c r="G81" s="146">
        <v>0</v>
      </c>
    </row>
    <row r="82" spans="1:7">
      <c r="A82" s="128" t="s">
        <v>71</v>
      </c>
      <c r="B82" s="152" t="s">
        <v>62</v>
      </c>
      <c r="C82" s="146">
        <v>0</v>
      </c>
      <c r="E82" s="128" t="s">
        <v>71</v>
      </c>
      <c r="F82" s="152" t="s">
        <v>62</v>
      </c>
      <c r="G82" s="146">
        <v>0</v>
      </c>
    </row>
    <row r="83" spans="1:7">
      <c r="A83" s="133" t="s">
        <v>72</v>
      </c>
      <c r="B83" s="152" t="s">
        <v>62</v>
      </c>
      <c r="C83" s="146">
        <v>0</v>
      </c>
      <c r="E83" s="133" t="s">
        <v>72</v>
      </c>
      <c r="F83" s="152" t="s">
        <v>62</v>
      </c>
      <c r="G83" s="146">
        <v>0</v>
      </c>
    </row>
    <row r="84" spans="1:7">
      <c r="A84" s="128" t="s">
        <v>73</v>
      </c>
      <c r="B84" s="168"/>
      <c r="C84" s="146">
        <v>0</v>
      </c>
      <c r="E84" s="128" t="s">
        <v>73</v>
      </c>
      <c r="F84" s="168"/>
      <c r="G84" s="146">
        <v>0</v>
      </c>
    </row>
    <row r="85" spans="1:7">
      <c r="A85" s="149" t="s">
        <v>74</v>
      </c>
      <c r="B85" s="160"/>
      <c r="C85" s="151">
        <f>SUM(C80:C84)</f>
        <v>0</v>
      </c>
      <c r="E85" s="149" t="s">
        <v>74</v>
      </c>
      <c r="F85" s="160"/>
      <c r="G85" s="151">
        <f>SUM(G80:G84)</f>
        <v>0</v>
      </c>
    </row>
    <row r="86" spans="1:7">
      <c r="A86" s="169"/>
      <c r="B86" s="169"/>
      <c r="C86" s="169"/>
      <c r="E86" s="169"/>
      <c r="F86" s="169"/>
      <c r="G86" s="169"/>
    </row>
    <row r="87" spans="1:7" ht="15.75">
      <c r="A87" s="142" t="s">
        <v>75</v>
      </c>
      <c r="B87" s="143" t="s">
        <v>76</v>
      </c>
      <c r="C87" s="132"/>
      <c r="E87" s="142" t="s">
        <v>75</v>
      </c>
      <c r="F87" s="143" t="s">
        <v>76</v>
      </c>
      <c r="G87" s="132"/>
    </row>
    <row r="88" spans="1:7">
      <c r="A88" s="133" t="s">
        <v>77</v>
      </c>
      <c r="B88" s="155">
        <f>'RESUMO LUCRO REAL '!C10</f>
        <v>0</v>
      </c>
      <c r="C88" s="170">
        <f>C$66*B88</f>
        <v>0</v>
      </c>
      <c r="E88" s="133" t="s">
        <v>77</v>
      </c>
      <c r="F88" s="155">
        <f>'RESUMO LUCRO PRESUMIDO '!C10</f>
        <v>0</v>
      </c>
      <c r="G88" s="170">
        <f>G$66*F88</f>
        <v>0</v>
      </c>
    </row>
    <row r="89" spans="1:7">
      <c r="A89" s="133" t="s">
        <v>78</v>
      </c>
      <c r="B89" s="155">
        <f>'RESUMO LUCRO REAL '!C11</f>
        <v>0</v>
      </c>
      <c r="C89" s="170">
        <f>C$66*B89</f>
        <v>0</v>
      </c>
      <c r="E89" s="133" t="s">
        <v>78</v>
      </c>
      <c r="F89" s="155">
        <f>'RESUMO LUCRO PRESUMIDO '!C11</f>
        <v>0</v>
      </c>
      <c r="G89" s="170">
        <f>G$66*F89</f>
        <v>0</v>
      </c>
    </row>
    <row r="90" spans="1:7">
      <c r="A90" s="149" t="s">
        <v>79</v>
      </c>
      <c r="B90" s="136"/>
      <c r="C90" s="151">
        <f>SUM(C88:C89)</f>
        <v>0</v>
      </c>
      <c r="E90" s="149" t="s">
        <v>79</v>
      </c>
      <c r="F90" s="136"/>
      <c r="G90" s="151">
        <f>SUM(G88:G89)</f>
        <v>0</v>
      </c>
    </row>
    <row r="91" spans="1:7">
      <c r="A91" s="171"/>
      <c r="B91" s="172"/>
      <c r="C91" s="172"/>
      <c r="E91" s="171"/>
      <c r="F91" s="172"/>
      <c r="G91" s="172"/>
    </row>
    <row r="92" spans="1:7" ht="15.75">
      <c r="A92" s="125" t="s">
        <v>80</v>
      </c>
      <c r="B92" s="143" t="s">
        <v>76</v>
      </c>
      <c r="C92" s="132"/>
      <c r="E92" s="125" t="s">
        <v>80</v>
      </c>
      <c r="F92" s="143" t="s">
        <v>76</v>
      </c>
      <c r="G92" s="132"/>
    </row>
    <row r="93" spans="1:7">
      <c r="A93" s="133" t="s">
        <v>81</v>
      </c>
      <c r="B93" s="152">
        <f>IF($B$4="x",0.65%,1.65%)</f>
        <v>1.6500000000000001E-2</v>
      </c>
      <c r="C93" s="173">
        <f>SUM(C99:C102)*B93</f>
        <v>0</v>
      </c>
      <c r="E93" s="133" t="s">
        <v>81</v>
      </c>
      <c r="F93" s="152">
        <v>6.4999999999999997E-3</v>
      </c>
      <c r="G93" s="173">
        <f>SUM(G99:G102)*F93</f>
        <v>0</v>
      </c>
    </row>
    <row r="94" spans="1:7">
      <c r="A94" s="128" t="s">
        <v>82</v>
      </c>
      <c r="B94" s="152">
        <f>IF($B$4="x",3%,7.6%)</f>
        <v>7.5999999999999998E-2</v>
      </c>
      <c r="C94" s="173">
        <f>SUM(C99:C102)*B94</f>
        <v>0</v>
      </c>
      <c r="E94" s="128" t="s">
        <v>82</v>
      </c>
      <c r="F94" s="152">
        <v>0.03</v>
      </c>
      <c r="G94" s="173">
        <f>SUM(G99:G102)*F94</f>
        <v>0</v>
      </c>
    </row>
    <row r="95" spans="1:7">
      <c r="A95" s="128" t="s">
        <v>83</v>
      </c>
      <c r="B95" s="152">
        <v>0.02</v>
      </c>
      <c r="C95" s="173">
        <f>SUM(C99:C102)*B95</f>
        <v>0</v>
      </c>
      <c r="E95" s="128" t="s">
        <v>83</v>
      </c>
      <c r="F95" s="152">
        <v>0.02</v>
      </c>
      <c r="G95" s="173">
        <f>SUM(G99:G102)*F95</f>
        <v>0</v>
      </c>
    </row>
    <row r="96" spans="1:7">
      <c r="A96" s="149" t="s">
        <v>84</v>
      </c>
      <c r="B96" s="150">
        <f>SUM(B93:B95)</f>
        <v>0.1125</v>
      </c>
      <c r="C96" s="151">
        <f>SUM(C93:C95)</f>
        <v>0</v>
      </c>
      <c r="E96" s="149" t="s">
        <v>84</v>
      </c>
      <c r="F96" s="150">
        <f>SUM(F93:F95)</f>
        <v>5.6499999999999995E-2</v>
      </c>
      <c r="G96" s="151">
        <f>SUM(G93:G95)</f>
        <v>0</v>
      </c>
    </row>
    <row r="97" spans="1:7">
      <c r="A97" s="162"/>
      <c r="B97" s="162"/>
      <c r="C97" s="162"/>
      <c r="E97" s="162"/>
      <c r="F97" s="162"/>
      <c r="G97" s="162"/>
    </row>
    <row r="98" spans="1:7" ht="15.75">
      <c r="A98" s="174" t="s">
        <v>85</v>
      </c>
      <c r="B98" s="143" t="str">
        <f>B79</f>
        <v>Vlr / % / Hs</v>
      </c>
      <c r="C98" s="132"/>
      <c r="E98" s="174" t="s">
        <v>85</v>
      </c>
      <c r="F98" s="143" t="str">
        <f>F79</f>
        <v>Vlr / % / Hs</v>
      </c>
      <c r="G98" s="132"/>
    </row>
    <row r="99" spans="1:7" ht="15.75">
      <c r="A99" s="175" t="s">
        <v>86</v>
      </c>
      <c r="B99" s="176" t="s">
        <v>62</v>
      </c>
      <c r="C99" s="177">
        <f>C66</f>
        <v>0</v>
      </c>
      <c r="E99" s="175" t="s">
        <v>86</v>
      </c>
      <c r="F99" s="176" t="s">
        <v>62</v>
      </c>
      <c r="G99" s="177">
        <f>G66</f>
        <v>0</v>
      </c>
    </row>
    <row r="100" spans="1:7" ht="15.75">
      <c r="A100" s="178" t="s">
        <v>87</v>
      </c>
      <c r="B100" s="179" t="s">
        <v>62</v>
      </c>
      <c r="C100" s="177">
        <f>C75</f>
        <v>0</v>
      </c>
      <c r="E100" s="178" t="s">
        <v>87</v>
      </c>
      <c r="F100" s="179" t="s">
        <v>62</v>
      </c>
      <c r="G100" s="177">
        <f>G75</f>
        <v>0</v>
      </c>
    </row>
    <row r="101" spans="1:7" ht="15.75">
      <c r="A101" s="178" t="s">
        <v>88</v>
      </c>
      <c r="B101" s="179" t="s">
        <v>62</v>
      </c>
      <c r="C101" s="177">
        <f>C85</f>
        <v>0</v>
      </c>
      <c r="E101" s="178" t="s">
        <v>88</v>
      </c>
      <c r="F101" s="179" t="s">
        <v>62</v>
      </c>
      <c r="G101" s="177">
        <f>G85</f>
        <v>0</v>
      </c>
    </row>
    <row r="102" spans="1:7" ht="15.75">
      <c r="A102" s="178" t="s">
        <v>89</v>
      </c>
      <c r="B102" s="179" t="s">
        <v>62</v>
      </c>
      <c r="C102" s="177">
        <f>C90</f>
        <v>0</v>
      </c>
      <c r="E102" s="178" t="s">
        <v>89</v>
      </c>
      <c r="F102" s="179" t="s">
        <v>62</v>
      </c>
      <c r="G102" s="177">
        <f>G90</f>
        <v>0</v>
      </c>
    </row>
    <row r="103" spans="1:7" ht="15.75">
      <c r="A103" s="178" t="s">
        <v>90</v>
      </c>
      <c r="B103" s="179" t="s">
        <v>62</v>
      </c>
      <c r="C103" s="177">
        <f>C96</f>
        <v>0</v>
      </c>
      <c r="E103" s="178" t="s">
        <v>90</v>
      </c>
      <c r="F103" s="179" t="s">
        <v>62</v>
      </c>
      <c r="G103" s="177">
        <f>G96</f>
        <v>0</v>
      </c>
    </row>
    <row r="104" spans="1:7" ht="15.75">
      <c r="A104" s="334" t="s">
        <v>213</v>
      </c>
      <c r="B104" s="334"/>
      <c r="C104" s="180">
        <f>SUM(C99:C103)</f>
        <v>0</v>
      </c>
      <c r="E104" s="334" t="s">
        <v>213</v>
      </c>
      <c r="F104" s="334"/>
      <c r="G104" s="180">
        <f>SUM(G99:G103)</f>
        <v>0</v>
      </c>
    </row>
    <row r="105" spans="1:7" ht="15.75">
      <c r="A105" s="304"/>
      <c r="B105" s="304"/>
      <c r="C105" s="180"/>
      <c r="E105" s="326"/>
      <c r="F105" s="326"/>
      <c r="G105" s="327"/>
    </row>
    <row r="106" spans="1:7" ht="15.75">
      <c r="A106" s="307"/>
      <c r="B106" s="307"/>
      <c r="C106" s="308"/>
      <c r="E106" s="307"/>
      <c r="F106" s="307"/>
      <c r="G106" s="308"/>
    </row>
    <row r="107" spans="1:7" ht="15.75">
      <c r="A107" s="309" t="s">
        <v>212</v>
      </c>
      <c r="B107" s="310"/>
      <c r="C107" s="311">
        <f>C104*2</f>
        <v>0</v>
      </c>
      <c r="E107" s="309" t="s">
        <v>212</v>
      </c>
      <c r="F107" s="309"/>
      <c r="G107" s="311">
        <f>G104*2</f>
        <v>0</v>
      </c>
    </row>
    <row r="108" spans="1:7">
      <c r="A108" s="24"/>
      <c r="B108" s="24"/>
      <c r="C108" s="24"/>
      <c r="E108" s="24"/>
      <c r="F108" s="24"/>
      <c r="G108" s="24"/>
    </row>
    <row r="109" spans="1:7" ht="15.75">
      <c r="A109" s="181" t="s">
        <v>214</v>
      </c>
      <c r="B109" s="182"/>
      <c r="C109" s="132"/>
      <c r="E109" s="181" t="s">
        <v>214</v>
      </c>
      <c r="F109" s="182"/>
      <c r="G109" s="132"/>
    </row>
    <row r="110" spans="1:7">
      <c r="A110" s="183" t="s">
        <v>93</v>
      </c>
      <c r="B110" s="184">
        <v>12</v>
      </c>
      <c r="C110" s="185">
        <f>C107*B110</f>
        <v>0</v>
      </c>
      <c r="E110" s="183" t="s">
        <v>93</v>
      </c>
      <c r="F110" s="184">
        <v>12</v>
      </c>
      <c r="G110" s="185">
        <f>G107*F110</f>
        <v>0</v>
      </c>
    </row>
    <row r="112" spans="1:7" ht="15.75" hidden="1" thickBot="1"/>
    <row r="113" spans="1:7" ht="15.75" hidden="1">
      <c r="A113" s="1" t="s">
        <v>0</v>
      </c>
      <c r="B113" s="2"/>
      <c r="C113" s="3" t="s">
        <v>1</v>
      </c>
      <c r="E113" s="1" t="s">
        <v>0</v>
      </c>
      <c r="F113" s="2" t="s">
        <v>100</v>
      </c>
      <c r="G113" s="3" t="s">
        <v>1</v>
      </c>
    </row>
    <row r="114" spans="1:7" ht="16.5" hidden="1" thickBot="1">
      <c r="A114" s="4"/>
      <c r="B114" s="5" t="s">
        <v>100</v>
      </c>
      <c r="C114" s="6" t="s">
        <v>2</v>
      </c>
      <c r="E114" s="4"/>
      <c r="F114" s="5">
        <f>'[1]comparativo '!G110</f>
        <v>0</v>
      </c>
      <c r="G114" s="6" t="s">
        <v>2</v>
      </c>
    </row>
    <row r="115" spans="1:7" hidden="1">
      <c r="A115" s="4"/>
      <c r="B115" s="7"/>
      <c r="C115" s="8"/>
      <c r="E115" s="4"/>
      <c r="F115" s="7"/>
      <c r="G115" s="8"/>
    </row>
    <row r="116" spans="1:7" hidden="1">
      <c r="A116" s="9" t="s">
        <v>3</v>
      </c>
      <c r="B116" s="10" t="s">
        <v>4</v>
      </c>
      <c r="C116" s="11" t="s">
        <v>5</v>
      </c>
      <c r="E116" s="9" t="s">
        <v>3</v>
      </c>
      <c r="F116" s="10" t="s">
        <v>4</v>
      </c>
      <c r="G116" s="11" t="s">
        <v>5</v>
      </c>
    </row>
    <row r="117" spans="1:7" hidden="1">
      <c r="A117" s="12" t="s">
        <v>6</v>
      </c>
      <c r="B117" s="13"/>
      <c r="C117" s="14"/>
      <c r="E117" s="12" t="s">
        <v>6</v>
      </c>
      <c r="F117" s="13"/>
      <c r="G117" s="14"/>
    </row>
    <row r="118" spans="1:7" ht="15.75" hidden="1">
      <c r="A118" s="15" t="s">
        <v>7</v>
      </c>
      <c r="B118" s="16">
        <v>7</v>
      </c>
      <c r="C118" s="17" t="s">
        <v>95</v>
      </c>
      <c r="E118" s="15" t="s">
        <v>7</v>
      </c>
      <c r="F118" s="16">
        <v>7</v>
      </c>
      <c r="G118" s="17" t="s">
        <v>95</v>
      </c>
    </row>
    <row r="119" spans="1:7" ht="25.5" hidden="1">
      <c r="A119" s="18" t="s">
        <v>8</v>
      </c>
      <c r="B119" s="16"/>
      <c r="C119" s="19" t="s">
        <v>94</v>
      </c>
      <c r="E119" s="18" t="s">
        <v>8</v>
      </c>
      <c r="F119" s="16"/>
      <c r="G119" s="19" t="s">
        <v>94</v>
      </c>
    </row>
    <row r="120" spans="1:7" ht="15.75" hidden="1">
      <c r="A120" s="15" t="s">
        <v>9</v>
      </c>
      <c r="B120" s="20">
        <v>175</v>
      </c>
      <c r="C120" s="17" t="s">
        <v>10</v>
      </c>
      <c r="E120" s="15" t="s">
        <v>9</v>
      </c>
      <c r="F120" s="20">
        <v>175</v>
      </c>
      <c r="G120" s="17" t="s">
        <v>10</v>
      </c>
    </row>
    <row r="121" spans="1:7" ht="15.75" hidden="1">
      <c r="A121" s="15" t="s">
        <v>11</v>
      </c>
      <c r="B121" s="20">
        <v>1</v>
      </c>
      <c r="C121" s="21" t="s">
        <v>12</v>
      </c>
      <c r="E121" s="15" t="s">
        <v>11</v>
      </c>
      <c r="F121" s="20">
        <v>1</v>
      </c>
      <c r="G121" s="21" t="s">
        <v>12</v>
      </c>
    </row>
    <row r="122" spans="1:7" ht="15.75" hidden="1">
      <c r="A122" s="15" t="s">
        <v>13</v>
      </c>
      <c r="B122" s="20">
        <v>1</v>
      </c>
      <c r="C122" s="21" t="s">
        <v>12</v>
      </c>
      <c r="E122" s="15" t="s">
        <v>13</v>
      </c>
      <c r="F122" s="20">
        <v>1</v>
      </c>
      <c r="G122" s="21" t="s">
        <v>12</v>
      </c>
    </row>
    <row r="123" spans="1:7" hidden="1">
      <c r="A123" s="22"/>
      <c r="B123" s="23"/>
      <c r="C123" s="24"/>
      <c r="E123" s="22"/>
      <c r="F123" s="23"/>
      <c r="G123" s="24"/>
    </row>
    <row r="124" spans="1:7" ht="15.75" hidden="1">
      <c r="A124" s="25" t="s">
        <v>14</v>
      </c>
      <c r="B124" s="26"/>
      <c r="C124" s="27">
        <v>2019</v>
      </c>
      <c r="E124" s="25" t="s">
        <v>14</v>
      </c>
      <c r="F124" s="26"/>
      <c r="G124" s="27">
        <v>2019</v>
      </c>
    </row>
    <row r="125" spans="1:7" hidden="1">
      <c r="A125" s="28" t="s">
        <v>15</v>
      </c>
      <c r="B125" s="120">
        <v>220</v>
      </c>
      <c r="C125" s="29">
        <v>1083.96</v>
      </c>
      <c r="E125" s="28" t="s">
        <v>15</v>
      </c>
      <c r="F125" s="120">
        <v>220</v>
      </c>
      <c r="G125" s="29">
        <v>1083.96</v>
      </c>
    </row>
    <row r="126" spans="1:7" hidden="1">
      <c r="A126" s="28" t="s">
        <v>16</v>
      </c>
      <c r="B126" s="332" t="s">
        <v>96</v>
      </c>
      <c r="C126" s="333"/>
      <c r="E126" s="28" t="s">
        <v>16</v>
      </c>
      <c r="F126" s="332" t="s">
        <v>96</v>
      </c>
      <c r="G126" s="333"/>
    </row>
    <row r="127" spans="1:7" hidden="1">
      <c r="A127" s="28" t="s">
        <v>17</v>
      </c>
      <c r="B127" s="30"/>
      <c r="C127" s="124" t="s">
        <v>97</v>
      </c>
      <c r="E127" s="28" t="s">
        <v>17</v>
      </c>
      <c r="F127" s="30"/>
      <c r="G127" s="124" t="s">
        <v>97</v>
      </c>
    </row>
    <row r="128" spans="1:7" hidden="1">
      <c r="A128" s="31" t="s">
        <v>18</v>
      </c>
      <c r="B128" s="32"/>
      <c r="C128" s="33">
        <v>43466</v>
      </c>
      <c r="E128" s="31" t="s">
        <v>18</v>
      </c>
      <c r="F128" s="32"/>
      <c r="G128" s="33">
        <v>43466</v>
      </c>
    </row>
    <row r="129" spans="1:7" hidden="1">
      <c r="A129" s="28" t="s">
        <v>19</v>
      </c>
      <c r="B129" s="34"/>
      <c r="C129" s="35" t="s">
        <v>110</v>
      </c>
      <c r="E129" s="28" t="s">
        <v>19</v>
      </c>
      <c r="F129" s="34"/>
      <c r="G129" s="35" t="s">
        <v>110</v>
      </c>
    </row>
    <row r="130" spans="1:7" hidden="1">
      <c r="A130" s="36"/>
      <c r="B130" s="37"/>
      <c r="C130" s="38"/>
      <c r="E130" s="36"/>
      <c r="F130" s="37"/>
      <c r="G130" s="38"/>
    </row>
    <row r="131" spans="1:7" ht="15.75" hidden="1">
      <c r="A131" s="39" t="s">
        <v>20</v>
      </c>
      <c r="B131" s="40"/>
      <c r="C131" s="41" t="s">
        <v>21</v>
      </c>
      <c r="E131" s="39" t="s">
        <v>20</v>
      </c>
      <c r="F131" s="40"/>
      <c r="G131" s="41" t="s">
        <v>21</v>
      </c>
    </row>
    <row r="132" spans="1:7" hidden="1">
      <c r="A132" s="15"/>
      <c r="B132" s="42"/>
      <c r="C132" s="124"/>
      <c r="E132" s="15"/>
      <c r="F132" s="42"/>
      <c r="G132" s="124"/>
    </row>
    <row r="133" spans="1:7" ht="15.75" hidden="1">
      <c r="A133" s="43" t="s">
        <v>22</v>
      </c>
      <c r="B133" s="44" t="s">
        <v>23</v>
      </c>
      <c r="C133" s="27">
        <f>C124</f>
        <v>2019</v>
      </c>
      <c r="E133" s="43" t="s">
        <v>22</v>
      </c>
      <c r="F133" s="44" t="s">
        <v>23</v>
      </c>
      <c r="G133" s="27">
        <f>G124</f>
        <v>2019</v>
      </c>
    </row>
    <row r="134" spans="1:7" hidden="1">
      <c r="A134" s="45" t="s">
        <v>24</v>
      </c>
      <c r="B134" s="46"/>
      <c r="C134" s="47"/>
      <c r="E134" s="45" t="s">
        <v>24</v>
      </c>
      <c r="F134" s="46"/>
      <c r="G134" s="47"/>
    </row>
    <row r="135" spans="1:7" hidden="1">
      <c r="A135" s="48" t="s">
        <v>25</v>
      </c>
      <c r="B135" s="49">
        <f>B120</f>
        <v>175</v>
      </c>
      <c r="C135" s="50">
        <f>C125/B125*B135</f>
        <v>862.2409090909091</v>
      </c>
      <c r="E135" s="48" t="s">
        <v>25</v>
      </c>
      <c r="F135" s="49">
        <f>F120</f>
        <v>175</v>
      </c>
      <c r="G135" s="50">
        <f>G125/F125*F135</f>
        <v>862.2409090909091</v>
      </c>
    </row>
    <row r="136" spans="1:7" hidden="1">
      <c r="A136" s="48" t="s">
        <v>26</v>
      </c>
      <c r="B136" s="49">
        <v>0.2</v>
      </c>
      <c r="C136" s="50">
        <f>C135*B136</f>
        <v>172.44818181818184</v>
      </c>
      <c r="E136" s="48" t="s">
        <v>26</v>
      </c>
      <c r="F136" s="49">
        <v>0.2</v>
      </c>
      <c r="G136" s="50">
        <f>G135*F136</f>
        <v>172.44818181818184</v>
      </c>
    </row>
    <row r="137" spans="1:7" hidden="1">
      <c r="A137" s="53" t="s">
        <v>27</v>
      </c>
      <c r="B137" s="54"/>
      <c r="C137" s="55">
        <f>SUM(C135:C136)</f>
        <v>1034.689090909091</v>
      </c>
      <c r="E137" s="53" t="s">
        <v>27</v>
      </c>
      <c r="F137" s="54"/>
      <c r="G137" s="55">
        <f>SUM(G135:G136)</f>
        <v>1034.689090909091</v>
      </c>
    </row>
    <row r="138" spans="1:7" hidden="1">
      <c r="A138" s="56"/>
      <c r="B138" s="57"/>
      <c r="C138" s="47"/>
      <c r="E138" s="56"/>
      <c r="F138" s="57"/>
      <c r="G138" s="47"/>
    </row>
    <row r="139" spans="1:7" hidden="1">
      <c r="A139" s="45" t="s">
        <v>28</v>
      </c>
      <c r="B139" s="46"/>
      <c r="C139" s="47"/>
      <c r="E139" s="45" t="s">
        <v>28</v>
      </c>
      <c r="F139" s="46"/>
      <c r="G139" s="47"/>
    </row>
    <row r="140" spans="1:7" hidden="1">
      <c r="A140" s="48" t="s">
        <v>29</v>
      </c>
      <c r="B140" s="46"/>
      <c r="C140" s="58"/>
      <c r="E140" s="48" t="s">
        <v>29</v>
      </c>
      <c r="F140" s="46"/>
      <c r="G140" s="58"/>
    </row>
    <row r="141" spans="1:7" hidden="1">
      <c r="A141" s="28" t="s">
        <v>30</v>
      </c>
      <c r="B141" s="57">
        <v>0.2</v>
      </c>
      <c r="C141" s="50">
        <f>C$25*B141</f>
        <v>0</v>
      </c>
      <c r="E141" s="28" t="s">
        <v>30</v>
      </c>
      <c r="F141" s="57">
        <v>0.2</v>
      </c>
      <c r="G141" s="50">
        <f>G$25*F141</f>
        <v>0</v>
      </c>
    </row>
    <row r="142" spans="1:7" hidden="1">
      <c r="A142" s="28" t="s">
        <v>31</v>
      </c>
      <c r="B142" s="57">
        <v>1.4999999999999999E-2</v>
      </c>
      <c r="C142" s="50">
        <f t="shared" ref="C142:C146" si="5">C$25*B142</f>
        <v>0</v>
      </c>
      <c r="E142" s="28" t="s">
        <v>31</v>
      </c>
      <c r="F142" s="57">
        <v>1.4999999999999999E-2</v>
      </c>
      <c r="G142" s="50">
        <f t="shared" ref="G142:G146" si="6">G$25*F142</f>
        <v>0</v>
      </c>
    </row>
    <row r="143" spans="1:7" hidden="1">
      <c r="A143" s="28" t="s">
        <v>32</v>
      </c>
      <c r="B143" s="57">
        <v>0.01</v>
      </c>
      <c r="C143" s="50">
        <f t="shared" si="5"/>
        <v>0</v>
      </c>
      <c r="E143" s="28" t="s">
        <v>32</v>
      </c>
      <c r="F143" s="57">
        <v>0.01</v>
      </c>
      <c r="G143" s="50">
        <f t="shared" si="6"/>
        <v>0</v>
      </c>
    </row>
    <row r="144" spans="1:7" hidden="1">
      <c r="A144" s="28" t="s">
        <v>33</v>
      </c>
      <c r="B144" s="57">
        <v>2E-3</v>
      </c>
      <c r="C144" s="50">
        <f t="shared" si="5"/>
        <v>0</v>
      </c>
      <c r="E144" s="28" t="s">
        <v>33</v>
      </c>
      <c r="F144" s="57">
        <v>2E-3</v>
      </c>
      <c r="G144" s="50">
        <f t="shared" si="6"/>
        <v>0</v>
      </c>
    </row>
    <row r="145" spans="1:7" hidden="1">
      <c r="A145" s="28" t="s">
        <v>34</v>
      </c>
      <c r="B145" s="57">
        <v>2.5000000000000001E-2</v>
      </c>
      <c r="C145" s="50">
        <f t="shared" si="5"/>
        <v>0</v>
      </c>
      <c r="E145" s="28" t="s">
        <v>34</v>
      </c>
      <c r="F145" s="57">
        <v>2.5000000000000001E-2</v>
      </c>
      <c r="G145" s="50">
        <f t="shared" si="6"/>
        <v>0</v>
      </c>
    </row>
    <row r="146" spans="1:7" hidden="1">
      <c r="A146" s="28" t="s">
        <v>35</v>
      </c>
      <c r="B146" s="57">
        <v>0.08</v>
      </c>
      <c r="C146" s="50">
        <f t="shared" si="5"/>
        <v>0</v>
      </c>
      <c r="E146" s="28" t="s">
        <v>35</v>
      </c>
      <c r="F146" s="57">
        <v>0.08</v>
      </c>
      <c r="G146" s="50">
        <f t="shared" si="6"/>
        <v>0</v>
      </c>
    </row>
    <row r="147" spans="1:7" hidden="1">
      <c r="A147" s="28" t="s">
        <v>36</v>
      </c>
      <c r="B147" s="57">
        <v>0.02</v>
      </c>
      <c r="C147" s="50">
        <f>C$25*B147</f>
        <v>0</v>
      </c>
      <c r="E147" s="28" t="s">
        <v>36</v>
      </c>
      <c r="F147" s="57">
        <v>0.02</v>
      </c>
      <c r="G147" s="50">
        <f>G$25*F147</f>
        <v>0</v>
      </c>
    </row>
    <row r="148" spans="1:7" hidden="1">
      <c r="A148" s="31" t="s">
        <v>37</v>
      </c>
      <c r="B148" s="59">
        <v>6.0000000000000001E-3</v>
      </c>
      <c r="C148" s="50">
        <f t="shared" ref="C148" si="7">C$25*B148</f>
        <v>0</v>
      </c>
      <c r="E148" s="31" t="s">
        <v>37</v>
      </c>
      <c r="F148" s="59">
        <v>6.0000000000000001E-3</v>
      </c>
      <c r="G148" s="50">
        <f t="shared" ref="G148" si="8">G$25*F148</f>
        <v>0</v>
      </c>
    </row>
    <row r="149" spans="1:7" hidden="1">
      <c r="A149" s="56" t="s">
        <v>38</v>
      </c>
      <c r="B149" s="60">
        <f>SUM(B141:B148)</f>
        <v>0.3580000000000001</v>
      </c>
      <c r="C149" s="61">
        <f>ROUND(SUM(C141:C148),1)</f>
        <v>0</v>
      </c>
      <c r="E149" s="56" t="s">
        <v>38</v>
      </c>
      <c r="F149" s="60">
        <f>SUM(F141:F148)</f>
        <v>0.3580000000000001</v>
      </c>
      <c r="G149" s="61">
        <f>ROUND(SUM(G141:G148),1)</f>
        <v>0</v>
      </c>
    </row>
    <row r="150" spans="1:7" hidden="1">
      <c r="A150" s="56"/>
      <c r="B150" s="60"/>
      <c r="C150" s="62"/>
      <c r="E150" s="56"/>
      <c r="F150" s="60"/>
      <c r="G150" s="62"/>
    </row>
    <row r="151" spans="1:7" hidden="1">
      <c r="A151" s="45" t="s">
        <v>39</v>
      </c>
      <c r="B151" s="60"/>
      <c r="C151" s="62"/>
      <c r="E151" s="45" t="s">
        <v>39</v>
      </c>
      <c r="F151" s="60"/>
      <c r="G151" s="62"/>
    </row>
    <row r="152" spans="1:7" hidden="1">
      <c r="A152" s="48" t="s">
        <v>29</v>
      </c>
      <c r="B152" s="60"/>
      <c r="C152" s="62"/>
      <c r="E152" s="48" t="s">
        <v>29</v>
      </c>
      <c r="F152" s="60"/>
      <c r="G152" s="62"/>
    </row>
    <row r="153" spans="1:7" hidden="1">
      <c r="A153" s="56" t="s">
        <v>40</v>
      </c>
      <c r="B153" s="46"/>
      <c r="C153" s="47"/>
      <c r="E153" s="56" t="s">
        <v>40</v>
      </c>
      <c r="F153" s="46"/>
      <c r="G153" s="47"/>
    </row>
    <row r="154" spans="1:7" hidden="1">
      <c r="A154" s="63" t="s">
        <v>41</v>
      </c>
      <c r="B154" s="64">
        <v>8.3299999999999999E-2</v>
      </c>
      <c r="C154" s="65">
        <f>C$25*B154</f>
        <v>0</v>
      </c>
      <c r="E154" s="63" t="s">
        <v>41</v>
      </c>
      <c r="F154" s="64">
        <v>8.3299999999999999E-2</v>
      </c>
      <c r="G154" s="65">
        <f>G$25*F154</f>
        <v>0</v>
      </c>
    </row>
    <row r="155" spans="1:7" hidden="1">
      <c r="A155" s="63" t="s">
        <v>42</v>
      </c>
      <c r="B155" s="64">
        <v>8.3299999999999999E-2</v>
      </c>
      <c r="C155" s="65">
        <f t="shared" ref="C155:C160" si="9">C$25*B155</f>
        <v>0</v>
      </c>
      <c r="E155" s="63" t="s">
        <v>42</v>
      </c>
      <c r="F155" s="64">
        <v>8.3299999999999999E-2</v>
      </c>
      <c r="G155" s="65">
        <f t="shared" ref="G155:G160" si="10">G$25*F155</f>
        <v>0</v>
      </c>
    </row>
    <row r="156" spans="1:7" hidden="1">
      <c r="A156" s="28" t="s">
        <v>43</v>
      </c>
      <c r="B156" s="57">
        <v>2.7799999999999998E-2</v>
      </c>
      <c r="C156" s="65">
        <f t="shared" si="9"/>
        <v>0</v>
      </c>
      <c r="E156" s="28" t="s">
        <v>43</v>
      </c>
      <c r="F156" s="57">
        <v>2.7799999999999998E-2</v>
      </c>
      <c r="G156" s="65">
        <f t="shared" si="10"/>
        <v>0</v>
      </c>
    </row>
    <row r="157" spans="1:7" hidden="1">
      <c r="A157" s="28" t="s">
        <v>44</v>
      </c>
      <c r="B157" s="57">
        <v>1.66E-2</v>
      </c>
      <c r="C157" s="65">
        <f t="shared" si="9"/>
        <v>0</v>
      </c>
      <c r="E157" s="28" t="s">
        <v>44</v>
      </c>
      <c r="F157" s="57">
        <v>1.66E-2</v>
      </c>
      <c r="G157" s="65">
        <f t="shared" si="10"/>
        <v>0</v>
      </c>
    </row>
    <row r="158" spans="1:7" hidden="1">
      <c r="A158" s="66" t="s">
        <v>45</v>
      </c>
      <c r="B158" s="67">
        <v>1E-3</v>
      </c>
      <c r="C158" s="65">
        <f t="shared" si="9"/>
        <v>0</v>
      </c>
      <c r="E158" s="66" t="s">
        <v>45</v>
      </c>
      <c r="F158" s="67">
        <v>1E-3</v>
      </c>
      <c r="G158" s="65">
        <f t="shared" si="10"/>
        <v>0</v>
      </c>
    </row>
    <row r="159" spans="1:7" hidden="1">
      <c r="A159" s="28" t="s">
        <v>46</v>
      </c>
      <c r="B159" s="57">
        <v>2.8E-3</v>
      </c>
      <c r="C159" s="65">
        <f t="shared" si="9"/>
        <v>0</v>
      </c>
      <c r="E159" s="28" t="s">
        <v>46</v>
      </c>
      <c r="F159" s="57">
        <v>2.8E-3</v>
      </c>
      <c r="G159" s="65">
        <f t="shared" si="10"/>
        <v>0</v>
      </c>
    </row>
    <row r="160" spans="1:7" hidden="1">
      <c r="A160" s="31" t="s">
        <v>47</v>
      </c>
      <c r="B160" s="59">
        <v>2.9999999999999997E-4</v>
      </c>
      <c r="C160" s="65">
        <f t="shared" si="9"/>
        <v>0</v>
      </c>
      <c r="E160" s="31" t="s">
        <v>47</v>
      </c>
      <c r="F160" s="59">
        <v>2.9999999999999997E-4</v>
      </c>
      <c r="G160" s="65">
        <f t="shared" si="10"/>
        <v>0</v>
      </c>
    </row>
    <row r="161" spans="1:7" hidden="1">
      <c r="A161" s="56" t="s">
        <v>48</v>
      </c>
      <c r="B161" s="60">
        <f>SUM(B154:B160)</f>
        <v>0.21509999999999999</v>
      </c>
      <c r="C161" s="61">
        <f>ROUND(SUM(C154:C160),2)</f>
        <v>0</v>
      </c>
      <c r="E161" s="56" t="s">
        <v>48</v>
      </c>
      <c r="F161" s="60">
        <f>SUM(F154:F160)</f>
        <v>0.21509999999999999</v>
      </c>
      <c r="G161" s="61">
        <f>ROUND(SUM(G154:G160),2)</f>
        <v>0</v>
      </c>
    </row>
    <row r="162" spans="1:7" hidden="1">
      <c r="A162" s="56"/>
      <c r="B162" s="60"/>
      <c r="C162" s="47"/>
      <c r="E162" s="56"/>
      <c r="F162" s="60"/>
      <c r="G162" s="47"/>
    </row>
    <row r="163" spans="1:7" hidden="1">
      <c r="A163" s="56" t="s">
        <v>49</v>
      </c>
      <c r="B163" s="46"/>
      <c r="C163" s="47"/>
      <c r="E163" s="56" t="s">
        <v>49</v>
      </c>
      <c r="F163" s="46"/>
      <c r="G163" s="47"/>
    </row>
    <row r="164" spans="1:7" hidden="1">
      <c r="A164" s="63" t="s">
        <v>50</v>
      </c>
      <c r="B164" s="64">
        <v>6.8999999999999999E-3</v>
      </c>
      <c r="C164" s="50">
        <f>C$25*B164</f>
        <v>0</v>
      </c>
      <c r="E164" s="63" t="s">
        <v>50</v>
      </c>
      <c r="F164" s="64">
        <v>6.8999999999999999E-3</v>
      </c>
      <c r="G164" s="50">
        <f>G$25*F164</f>
        <v>0</v>
      </c>
    </row>
    <row r="165" spans="1:7" hidden="1">
      <c r="A165" s="28" t="s">
        <v>51</v>
      </c>
      <c r="B165" s="57">
        <v>8.0000000000000004E-4</v>
      </c>
      <c r="C165" s="50">
        <f>C$25*B165</f>
        <v>0</v>
      </c>
      <c r="E165" s="28" t="s">
        <v>51</v>
      </c>
      <c r="F165" s="57">
        <v>8.0000000000000004E-4</v>
      </c>
      <c r="G165" s="50">
        <f>G$25*F165</f>
        <v>0</v>
      </c>
    </row>
    <row r="166" spans="1:7" hidden="1">
      <c r="A166" s="28" t="s">
        <v>52</v>
      </c>
      <c r="B166" s="57">
        <v>3.2000000000000001E-2</v>
      </c>
      <c r="C166" s="50">
        <f>C$25*B166</f>
        <v>0</v>
      </c>
      <c r="E166" s="28" t="s">
        <v>52</v>
      </c>
      <c r="F166" s="57">
        <v>3.2000000000000001E-2</v>
      </c>
      <c r="G166" s="50">
        <f>G$25*F166</f>
        <v>0</v>
      </c>
    </row>
    <row r="167" spans="1:7" hidden="1">
      <c r="A167" s="28" t="s">
        <v>53</v>
      </c>
      <c r="B167" s="59">
        <v>8.0000000000000002E-3</v>
      </c>
      <c r="C167" s="50">
        <f>C$25*B167</f>
        <v>0</v>
      </c>
      <c r="E167" s="28" t="s">
        <v>53</v>
      </c>
      <c r="F167" s="59">
        <v>8.0000000000000002E-3</v>
      </c>
      <c r="G167" s="50">
        <f>G$25*F167</f>
        <v>0</v>
      </c>
    </row>
    <row r="168" spans="1:7" hidden="1">
      <c r="A168" s="53" t="s">
        <v>54</v>
      </c>
      <c r="B168" s="54">
        <f>SUM(B164:B167)</f>
        <v>4.7699999999999999E-2</v>
      </c>
      <c r="C168" s="68">
        <f>SUM(C164:C167)</f>
        <v>0</v>
      </c>
      <c r="E168" s="53" t="s">
        <v>54</v>
      </c>
      <c r="F168" s="54">
        <f>SUM(F164:F167)</f>
        <v>4.7699999999999999E-2</v>
      </c>
      <c r="G168" s="68">
        <f>SUM(G164:G167)</f>
        <v>0</v>
      </c>
    </row>
    <row r="169" spans="1:7" hidden="1">
      <c r="A169" s="53"/>
      <c r="B169" s="54"/>
      <c r="C169" s="52"/>
      <c r="E169" s="53"/>
      <c r="F169" s="54"/>
      <c r="G169" s="52"/>
    </row>
    <row r="170" spans="1:7" hidden="1">
      <c r="A170" s="56" t="s">
        <v>55</v>
      </c>
      <c r="B170" s="57"/>
      <c r="C170" s="47"/>
      <c r="E170" s="56" t="s">
        <v>55</v>
      </c>
      <c r="F170" s="57"/>
      <c r="G170" s="47"/>
    </row>
    <row r="171" spans="1:7" ht="22.5" hidden="1">
      <c r="A171" s="69" t="s">
        <v>56</v>
      </c>
      <c r="B171" s="67">
        <v>7.9100000000000004E-2</v>
      </c>
      <c r="C171" s="70">
        <f>C$25*B171</f>
        <v>0</v>
      </c>
      <c r="E171" s="69" t="s">
        <v>56</v>
      </c>
      <c r="F171" s="67">
        <v>7.9100000000000004E-2</v>
      </c>
      <c r="G171" s="70">
        <f>G$25*F171</f>
        <v>0</v>
      </c>
    </row>
    <row r="172" spans="1:7" ht="22.5" hidden="1">
      <c r="A172" s="69" t="s">
        <v>57</v>
      </c>
      <c r="B172" s="67">
        <v>1E-4</v>
      </c>
      <c r="C172" s="70">
        <f>C$25*B172</f>
        <v>0</v>
      </c>
      <c r="E172" s="69" t="s">
        <v>57</v>
      </c>
      <c r="F172" s="67">
        <v>1E-4</v>
      </c>
      <c r="G172" s="70">
        <f>G$25*F172</f>
        <v>0</v>
      </c>
    </row>
    <row r="173" spans="1:7" ht="22.5" hidden="1">
      <c r="A173" s="69" t="s">
        <v>58</v>
      </c>
      <c r="B173" s="67">
        <v>1E-4</v>
      </c>
      <c r="C173" s="70">
        <f>C$25*B173</f>
        <v>0</v>
      </c>
      <c r="E173" s="69" t="s">
        <v>58</v>
      </c>
      <c r="F173" s="67">
        <v>1E-4</v>
      </c>
      <c r="G173" s="70">
        <f>G$25*F173</f>
        <v>0</v>
      </c>
    </row>
    <row r="174" spans="1:7" hidden="1">
      <c r="A174" s="71" t="s">
        <v>59</v>
      </c>
      <c r="B174" s="72">
        <f>SUM(B171:B173)</f>
        <v>7.9300000000000009E-2</v>
      </c>
      <c r="C174" s="61">
        <f>SUM(C171:C173)</f>
        <v>0</v>
      </c>
      <c r="E174" s="71" t="s">
        <v>59</v>
      </c>
      <c r="F174" s="72">
        <f>SUM(F171:F173)</f>
        <v>7.9300000000000009E-2</v>
      </c>
      <c r="G174" s="61">
        <f>SUM(G171:G173)</f>
        <v>0</v>
      </c>
    </row>
    <row r="175" spans="1:7" hidden="1">
      <c r="A175" s="71"/>
      <c r="B175" s="72"/>
      <c r="C175" s="73"/>
      <c r="E175" s="71"/>
      <c r="F175" s="72"/>
      <c r="G175" s="73"/>
    </row>
    <row r="176" spans="1:7" hidden="1">
      <c r="A176" s="56" t="s">
        <v>60</v>
      </c>
      <c r="B176" s="60">
        <f>B174+B168+B161</f>
        <v>0.34209999999999996</v>
      </c>
      <c r="C176" s="74">
        <f>C174+C168+C161</f>
        <v>0</v>
      </c>
      <c r="E176" s="56" t="s">
        <v>60</v>
      </c>
      <c r="F176" s="60">
        <f>F174+F168+F161</f>
        <v>0.34209999999999996</v>
      </c>
      <c r="G176" s="74">
        <f>G174+G168+G161</f>
        <v>0</v>
      </c>
    </row>
    <row r="177" spans="1:7" hidden="1">
      <c r="A177" s="75"/>
      <c r="B177" s="76"/>
      <c r="C177" s="77"/>
      <c r="E177" s="75"/>
      <c r="F177" s="76"/>
      <c r="G177" s="77"/>
    </row>
    <row r="178" spans="1:7" hidden="1">
      <c r="A178" s="75" t="s">
        <v>61</v>
      </c>
      <c r="B178" s="78" t="s">
        <v>62</v>
      </c>
      <c r="C178" s="79">
        <f>C176+C149+C137</f>
        <v>1034.689090909091</v>
      </c>
      <c r="E178" s="75" t="s">
        <v>61</v>
      </c>
      <c r="F178" s="78" t="s">
        <v>62</v>
      </c>
      <c r="G178" s="79">
        <f>G176+G149+G137</f>
        <v>1034.689090909091</v>
      </c>
    </row>
    <row r="179" spans="1:7" hidden="1">
      <c r="A179" s="80"/>
      <c r="B179" s="81"/>
      <c r="C179" s="81"/>
      <c r="E179" s="80"/>
      <c r="F179" s="81"/>
      <c r="G179" s="81"/>
    </row>
    <row r="180" spans="1:7" ht="15.75" hidden="1">
      <c r="A180" s="9" t="s">
        <v>63</v>
      </c>
      <c r="B180" s="44" t="str">
        <f>B133</f>
        <v>Vlr / % / Hs</v>
      </c>
      <c r="C180" s="27">
        <f>C133</f>
        <v>2019</v>
      </c>
      <c r="E180" s="9" t="s">
        <v>63</v>
      </c>
      <c r="F180" s="44" t="str">
        <f>F133</f>
        <v>Vlr / % / Hs</v>
      </c>
      <c r="G180" s="27">
        <f>G133</f>
        <v>2019</v>
      </c>
    </row>
    <row r="181" spans="1:7" hidden="1">
      <c r="A181" s="66" t="s">
        <v>98</v>
      </c>
      <c r="B181" s="82">
        <v>3.9</v>
      </c>
      <c r="C181" s="83">
        <f>B181*88</f>
        <v>343.2</v>
      </c>
      <c r="E181" s="66" t="s">
        <v>98</v>
      </c>
      <c r="F181" s="82">
        <v>3.9</v>
      </c>
      <c r="G181" s="83">
        <f>F181*88</f>
        <v>343.2</v>
      </c>
    </row>
    <row r="182" spans="1:7" hidden="1">
      <c r="A182" s="48" t="s">
        <v>64</v>
      </c>
      <c r="B182" s="67">
        <v>0.06</v>
      </c>
      <c r="C182" s="83">
        <f>-C$23*B182</f>
        <v>0</v>
      </c>
      <c r="E182" s="48" t="s">
        <v>64</v>
      </c>
      <c r="F182" s="67">
        <v>0.06</v>
      </c>
      <c r="G182" s="83">
        <f>-G$23*F182</f>
        <v>0</v>
      </c>
    </row>
    <row r="183" spans="1:7" hidden="1">
      <c r="A183" s="28" t="s">
        <v>99</v>
      </c>
      <c r="B183" s="82">
        <v>16.73</v>
      </c>
      <c r="C183" s="83">
        <f>B183*22</f>
        <v>368.06</v>
      </c>
      <c r="E183" s="28" t="s">
        <v>99</v>
      </c>
      <c r="F183" s="82">
        <v>16.73</v>
      </c>
      <c r="G183" s="83">
        <f>F183*22</f>
        <v>368.06</v>
      </c>
    </row>
    <row r="184" spans="1:7" hidden="1">
      <c r="A184" s="28" t="s">
        <v>65</v>
      </c>
      <c r="B184" s="67">
        <v>0.19</v>
      </c>
      <c r="C184" s="83">
        <f>-C$23*B184</f>
        <v>0</v>
      </c>
      <c r="E184" s="28" t="s">
        <v>65</v>
      </c>
      <c r="F184" s="67">
        <v>0.19</v>
      </c>
      <c r="G184" s="83">
        <f>-G$23*F184</f>
        <v>0</v>
      </c>
    </row>
    <row r="185" spans="1:7" hidden="1">
      <c r="A185" s="56" t="s">
        <v>66</v>
      </c>
      <c r="B185" s="84" t="s">
        <v>62</v>
      </c>
      <c r="C185" s="61">
        <f>SUM(C181:C184)</f>
        <v>711.26</v>
      </c>
      <c r="E185" s="56" t="s">
        <v>66</v>
      </c>
      <c r="F185" s="84" t="s">
        <v>62</v>
      </c>
      <c r="G185" s="61">
        <f>SUM(G181:G184)</f>
        <v>711.26</v>
      </c>
    </row>
    <row r="186" spans="1:7" hidden="1">
      <c r="A186" s="85"/>
      <c r="B186" s="86"/>
      <c r="C186" s="86"/>
      <c r="E186" s="85"/>
      <c r="F186" s="86"/>
      <c r="G186" s="86"/>
    </row>
    <row r="187" spans="1:7" ht="15.75" hidden="1">
      <c r="A187" s="39" t="s">
        <v>67</v>
      </c>
      <c r="B187" s="40"/>
      <c r="C187" s="41" t="s">
        <v>21</v>
      </c>
      <c r="E187" s="39" t="s">
        <v>67</v>
      </c>
      <c r="F187" s="40"/>
      <c r="G187" s="41" t="s">
        <v>21</v>
      </c>
    </row>
    <row r="188" spans="1:7" hidden="1">
      <c r="A188" s="87"/>
      <c r="B188" s="87"/>
      <c r="C188" s="88"/>
      <c r="E188" s="87"/>
      <c r="F188" s="87"/>
      <c r="G188" s="88"/>
    </row>
    <row r="189" spans="1:7" ht="15.75" hidden="1">
      <c r="A189" s="9" t="s">
        <v>68</v>
      </c>
      <c r="B189" s="44" t="str">
        <f>B180</f>
        <v>Vlr / % / Hs</v>
      </c>
      <c r="C189" s="27">
        <f>C133</f>
        <v>2019</v>
      </c>
      <c r="E189" s="9" t="s">
        <v>68</v>
      </c>
      <c r="F189" s="44" t="str">
        <f>F180</f>
        <v>Vlr / % / Hs</v>
      </c>
      <c r="G189" s="27">
        <f>G133</f>
        <v>2019</v>
      </c>
    </row>
    <row r="190" spans="1:7" hidden="1">
      <c r="A190" s="66" t="s">
        <v>69</v>
      </c>
      <c r="B190" s="89" t="s">
        <v>62</v>
      </c>
      <c r="C190" s="47">
        <v>0</v>
      </c>
      <c r="E190" s="66" t="s">
        <v>69</v>
      </c>
      <c r="F190" s="89" t="s">
        <v>62</v>
      </c>
      <c r="G190" s="47">
        <v>0</v>
      </c>
    </row>
    <row r="191" spans="1:7" hidden="1">
      <c r="A191" s="66" t="s">
        <v>70</v>
      </c>
      <c r="B191" s="89" t="s">
        <v>62</v>
      </c>
      <c r="C191" s="47">
        <v>0</v>
      </c>
      <c r="E191" s="66" t="s">
        <v>70</v>
      </c>
      <c r="F191" s="89" t="s">
        <v>62</v>
      </c>
      <c r="G191" s="47">
        <v>0</v>
      </c>
    </row>
    <row r="192" spans="1:7" hidden="1">
      <c r="A192" s="48" t="s">
        <v>71</v>
      </c>
      <c r="B192" s="57" t="s">
        <v>62</v>
      </c>
      <c r="C192" s="47">
        <v>0</v>
      </c>
      <c r="E192" s="48" t="s">
        <v>71</v>
      </c>
      <c r="F192" s="57" t="s">
        <v>62</v>
      </c>
      <c r="G192" s="47">
        <v>0</v>
      </c>
    </row>
    <row r="193" spans="1:7" hidden="1">
      <c r="A193" s="28" t="s">
        <v>72</v>
      </c>
      <c r="B193" s="57" t="s">
        <v>62</v>
      </c>
      <c r="C193" s="47">
        <v>0</v>
      </c>
      <c r="E193" s="28" t="s">
        <v>72</v>
      </c>
      <c r="F193" s="57" t="s">
        <v>62</v>
      </c>
      <c r="G193" s="47">
        <v>0</v>
      </c>
    </row>
    <row r="194" spans="1:7" hidden="1">
      <c r="A194" s="51" t="s">
        <v>73</v>
      </c>
      <c r="B194" s="121">
        <v>15.02</v>
      </c>
      <c r="C194" s="52">
        <v>15.02</v>
      </c>
      <c r="E194" s="51" t="s">
        <v>73</v>
      </c>
      <c r="F194" s="121">
        <v>15.02</v>
      </c>
      <c r="G194" s="52">
        <v>15.02</v>
      </c>
    </row>
    <row r="195" spans="1:7" hidden="1">
      <c r="A195" s="56" t="s">
        <v>74</v>
      </c>
      <c r="B195" s="84"/>
      <c r="C195" s="90">
        <f>SUM(C190:C194)</f>
        <v>15.02</v>
      </c>
      <c r="E195" s="56" t="s">
        <v>74</v>
      </c>
      <c r="F195" s="84"/>
      <c r="G195" s="90">
        <f>SUM(G190:G194)</f>
        <v>15.02</v>
      </c>
    </row>
    <row r="196" spans="1:7" hidden="1">
      <c r="A196" s="91"/>
      <c r="B196" s="92"/>
      <c r="C196" s="92"/>
      <c r="E196" s="91"/>
      <c r="F196" s="92"/>
      <c r="G196" s="92"/>
    </row>
    <row r="197" spans="1:7" ht="15.75" hidden="1">
      <c r="A197" s="93" t="s">
        <v>75</v>
      </c>
      <c r="B197" s="44" t="s">
        <v>76</v>
      </c>
      <c r="C197" s="27">
        <f>C189</f>
        <v>2019</v>
      </c>
      <c r="E197" s="93" t="s">
        <v>75</v>
      </c>
      <c r="F197" s="44" t="s">
        <v>76</v>
      </c>
      <c r="G197" s="27">
        <f>G189</f>
        <v>2019</v>
      </c>
    </row>
    <row r="198" spans="1:7" hidden="1">
      <c r="A198" s="28" t="s">
        <v>77</v>
      </c>
      <c r="B198" s="122">
        <f>'RESUMO LUCRO REAL '!C10</f>
        <v>0</v>
      </c>
      <c r="C198" s="94">
        <f>C$66*B198</f>
        <v>0</v>
      </c>
      <c r="E198" s="28" t="s">
        <v>77</v>
      </c>
      <c r="F198" s="122">
        <f>'RESUMO LUCRO PRESUMIDO '!C10</f>
        <v>0</v>
      </c>
      <c r="G198" s="94">
        <f>G$66*F198</f>
        <v>0</v>
      </c>
    </row>
    <row r="199" spans="1:7" hidden="1">
      <c r="A199" s="28" t="s">
        <v>78</v>
      </c>
      <c r="B199" s="123">
        <f>'RESUMO LUCRO REAL '!C11</f>
        <v>0</v>
      </c>
      <c r="C199" s="94">
        <f>C$66*B199</f>
        <v>0</v>
      </c>
      <c r="E199" s="28" t="s">
        <v>78</v>
      </c>
      <c r="F199" s="123">
        <f>'RESUMO LUCRO PRESUMIDO '!C11</f>
        <v>0</v>
      </c>
      <c r="G199" s="94">
        <f>G$66*F199</f>
        <v>0</v>
      </c>
    </row>
    <row r="200" spans="1:7" hidden="1">
      <c r="A200" s="56" t="s">
        <v>79</v>
      </c>
      <c r="B200" s="95"/>
      <c r="C200" s="90">
        <f>SUM(C198:C199)</f>
        <v>0</v>
      </c>
      <c r="E200" s="56" t="s">
        <v>79</v>
      </c>
      <c r="F200" s="95"/>
      <c r="G200" s="90">
        <f>SUM(G198:G199)</f>
        <v>0</v>
      </c>
    </row>
    <row r="201" spans="1:7" hidden="1">
      <c r="A201" s="96"/>
      <c r="B201" s="97"/>
      <c r="C201" s="97"/>
      <c r="E201" s="96"/>
      <c r="F201" s="97"/>
      <c r="G201" s="97"/>
    </row>
    <row r="202" spans="1:7" ht="15.75" hidden="1">
      <c r="A202" s="98" t="s">
        <v>80</v>
      </c>
      <c r="B202" s="44" t="s">
        <v>76</v>
      </c>
      <c r="C202" s="27">
        <f>C197</f>
        <v>2019</v>
      </c>
      <c r="E202" s="98" t="s">
        <v>80</v>
      </c>
      <c r="F202" s="44" t="s">
        <v>76</v>
      </c>
      <c r="G202" s="27">
        <f>G197</f>
        <v>2019</v>
      </c>
    </row>
    <row r="203" spans="1:7" hidden="1">
      <c r="A203" s="28" t="s">
        <v>81</v>
      </c>
      <c r="B203" s="64">
        <f>IF($B$4="x",0.65%,1.65%)</f>
        <v>1.6500000000000001E-2</v>
      </c>
      <c r="C203" s="99">
        <f>SUM(C209:C212)*B203</f>
        <v>29.055990000000001</v>
      </c>
      <c r="E203" s="28" t="s">
        <v>81</v>
      </c>
      <c r="F203" s="64">
        <v>6.4999999999999997E-3</v>
      </c>
      <c r="G203" s="99">
        <f>SUM(G209:G212)*F203</f>
        <v>11.44629909090909</v>
      </c>
    </row>
    <row r="204" spans="1:7" hidden="1">
      <c r="A204" s="48" t="s">
        <v>82</v>
      </c>
      <c r="B204" s="64">
        <f>IF($B$4="x",3%,7.6%)</f>
        <v>7.5999999999999998E-2</v>
      </c>
      <c r="C204" s="99">
        <f>SUM(C209:C212)*B204</f>
        <v>133.83365090909092</v>
      </c>
      <c r="E204" s="48" t="s">
        <v>82</v>
      </c>
      <c r="F204" s="64">
        <v>0.03</v>
      </c>
      <c r="G204" s="99">
        <f>SUM(G209:G212)*F204</f>
        <v>52.829072727272724</v>
      </c>
    </row>
    <row r="205" spans="1:7" hidden="1">
      <c r="A205" s="48" t="s">
        <v>83</v>
      </c>
      <c r="B205" s="100">
        <v>0.02</v>
      </c>
      <c r="C205" s="99">
        <f>SUM(C209:C212)*B205</f>
        <v>35.219381818181823</v>
      </c>
      <c r="E205" s="48" t="s">
        <v>83</v>
      </c>
      <c r="F205" s="100">
        <v>0.02</v>
      </c>
      <c r="G205" s="99">
        <f>SUM(G209:G212)*F205</f>
        <v>35.219381818181823</v>
      </c>
    </row>
    <row r="206" spans="1:7" hidden="1">
      <c r="A206" s="56" t="s">
        <v>84</v>
      </c>
      <c r="B206" s="76">
        <f>SUM(B203:B205)</f>
        <v>0.1125</v>
      </c>
      <c r="C206" s="101">
        <f>SUM(C203:C205)</f>
        <v>198.10902272727276</v>
      </c>
      <c r="E206" s="56" t="s">
        <v>84</v>
      </c>
      <c r="F206" s="76">
        <f>SUM(F203:F205)</f>
        <v>5.6499999999999995E-2</v>
      </c>
      <c r="G206" s="101">
        <f>SUM(G203:G205)</f>
        <v>99.49475363636364</v>
      </c>
    </row>
    <row r="207" spans="1:7" hidden="1">
      <c r="A207" s="102"/>
      <c r="B207" s="103"/>
      <c r="C207" s="103"/>
      <c r="E207" s="102"/>
      <c r="F207" s="103"/>
      <c r="G207" s="103"/>
    </row>
    <row r="208" spans="1:7" ht="15.75" hidden="1">
      <c r="A208" s="104" t="s">
        <v>85</v>
      </c>
      <c r="B208" s="44" t="str">
        <f>B189</f>
        <v>Vlr / % / Hs</v>
      </c>
      <c r="C208" s="27">
        <f>C202</f>
        <v>2019</v>
      </c>
      <c r="E208" s="104" t="s">
        <v>85</v>
      </c>
      <c r="F208" s="44" t="str">
        <f>F189</f>
        <v>Vlr / % / Hs</v>
      </c>
      <c r="G208" s="27">
        <f>G202</f>
        <v>2019</v>
      </c>
    </row>
    <row r="209" spans="1:7" ht="15.75" hidden="1">
      <c r="A209" s="105" t="s">
        <v>86</v>
      </c>
      <c r="B209" s="106" t="s">
        <v>62</v>
      </c>
      <c r="C209" s="107">
        <f>C178</f>
        <v>1034.689090909091</v>
      </c>
      <c r="E209" s="105" t="s">
        <v>86</v>
      </c>
      <c r="F209" s="106" t="s">
        <v>62</v>
      </c>
      <c r="G209" s="107">
        <f>G178</f>
        <v>1034.689090909091</v>
      </c>
    </row>
    <row r="210" spans="1:7" ht="15.75" hidden="1">
      <c r="A210" s="108" t="s">
        <v>87</v>
      </c>
      <c r="B210" s="109" t="s">
        <v>62</v>
      </c>
      <c r="C210" s="107">
        <f>C185</f>
        <v>711.26</v>
      </c>
      <c r="E210" s="108" t="s">
        <v>87</v>
      </c>
      <c r="F210" s="109" t="s">
        <v>62</v>
      </c>
      <c r="G210" s="107">
        <f>G185</f>
        <v>711.26</v>
      </c>
    </row>
    <row r="211" spans="1:7" ht="15.75" hidden="1">
      <c r="A211" s="108" t="s">
        <v>88</v>
      </c>
      <c r="B211" s="109" t="s">
        <v>62</v>
      </c>
      <c r="C211" s="107">
        <f>C195</f>
        <v>15.02</v>
      </c>
      <c r="E211" s="108" t="s">
        <v>88</v>
      </c>
      <c r="F211" s="109" t="s">
        <v>62</v>
      </c>
      <c r="G211" s="107">
        <f>G195</f>
        <v>15.02</v>
      </c>
    </row>
    <row r="212" spans="1:7" ht="15.75" hidden="1">
      <c r="A212" s="108" t="s">
        <v>89</v>
      </c>
      <c r="B212" s="109" t="s">
        <v>62</v>
      </c>
      <c r="C212" s="107">
        <f>C200</f>
        <v>0</v>
      </c>
      <c r="E212" s="108" t="s">
        <v>89</v>
      </c>
      <c r="F212" s="109" t="s">
        <v>62</v>
      </c>
      <c r="G212" s="107">
        <f>G200</f>
        <v>0</v>
      </c>
    </row>
    <row r="213" spans="1:7" ht="15.75" hidden="1">
      <c r="A213" s="108" t="s">
        <v>90</v>
      </c>
      <c r="B213" s="109" t="s">
        <v>62</v>
      </c>
      <c r="C213" s="107">
        <f>C206</f>
        <v>198.10902272727276</v>
      </c>
      <c r="E213" s="108" t="s">
        <v>90</v>
      </c>
      <c r="F213" s="109" t="s">
        <v>62</v>
      </c>
      <c r="G213" s="107">
        <f>G206</f>
        <v>99.49475363636364</v>
      </c>
    </row>
    <row r="214" spans="1:7" ht="15.75" hidden="1">
      <c r="A214" s="110"/>
      <c r="B214" s="111"/>
      <c r="C214" s="111"/>
      <c r="E214" s="110"/>
      <c r="F214" s="111"/>
      <c r="G214" s="111"/>
    </row>
    <row r="215" spans="1:7" ht="15.75" hidden="1">
      <c r="A215" s="331" t="s">
        <v>91</v>
      </c>
      <c r="B215" s="331"/>
      <c r="C215" s="112">
        <f>SUM(C209:C213)</f>
        <v>1959.0781136363637</v>
      </c>
      <c r="E215" s="331" t="s">
        <v>91</v>
      </c>
      <c r="F215" s="331"/>
      <c r="G215" s="112">
        <f>SUM(G209:G213)</f>
        <v>1860.4638445454545</v>
      </c>
    </row>
    <row r="216" spans="1:7" hidden="1">
      <c r="A216" s="113"/>
      <c r="B216" s="114"/>
      <c r="C216" s="114"/>
      <c r="E216" s="113"/>
      <c r="F216" s="114"/>
      <c r="G216" s="114"/>
    </row>
    <row r="217" spans="1:7" ht="15.75" hidden="1">
      <c r="A217" s="115" t="s">
        <v>92</v>
      </c>
      <c r="B217" s="116"/>
      <c r="C217" s="27">
        <f>C208</f>
        <v>2019</v>
      </c>
      <c r="E217" s="115" t="s">
        <v>92</v>
      </c>
      <c r="F217" s="116"/>
      <c r="G217" s="27">
        <f>G208</f>
        <v>2019</v>
      </c>
    </row>
    <row r="218" spans="1:7" hidden="1">
      <c r="A218" s="117" t="s">
        <v>93</v>
      </c>
      <c r="B218" s="118">
        <v>12</v>
      </c>
      <c r="C218" s="119">
        <f>C215*B218</f>
        <v>23508.937363636363</v>
      </c>
      <c r="E218" s="117" t="s">
        <v>93</v>
      </c>
      <c r="F218" s="118">
        <v>12</v>
      </c>
      <c r="G218" s="119">
        <f>G215*F218</f>
        <v>22325.566134545454</v>
      </c>
    </row>
    <row r="219" spans="1:7" hidden="1"/>
  </sheetData>
  <mergeCells count="8">
    <mergeCell ref="A215:B215"/>
    <mergeCell ref="F126:G126"/>
    <mergeCell ref="E215:F215"/>
    <mergeCell ref="A104:B104"/>
    <mergeCell ref="B14:C14"/>
    <mergeCell ref="F14:G14"/>
    <mergeCell ref="E104:F104"/>
    <mergeCell ref="B126:C126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B6" sqref="B6"/>
    </sheetView>
  </sheetViews>
  <sheetFormatPr defaultRowHeight="15"/>
  <cols>
    <col min="2" max="2" width="43.85546875" bestFit="1" customWidth="1"/>
    <col min="4" max="4" width="18.28515625" bestFit="1" customWidth="1"/>
    <col min="5" max="5" width="22.5703125" bestFit="1" customWidth="1"/>
  </cols>
  <sheetData>
    <row r="1" spans="1:5">
      <c r="A1" s="186"/>
      <c r="B1" s="186"/>
      <c r="C1" s="186"/>
      <c r="D1" s="186"/>
      <c r="E1" s="186"/>
    </row>
    <row r="2" spans="1:5">
      <c r="A2" s="336" t="s">
        <v>111</v>
      </c>
      <c r="B2" s="336"/>
      <c r="C2" s="336"/>
      <c r="D2" s="336"/>
      <c r="E2" s="336"/>
    </row>
    <row r="3" spans="1:5">
      <c r="A3" s="186"/>
      <c r="B3" s="186"/>
      <c r="C3" s="186"/>
      <c r="D3" s="186"/>
      <c r="E3" s="186"/>
    </row>
    <row r="4" spans="1:5">
      <c r="A4" s="188" t="s">
        <v>101</v>
      </c>
      <c r="B4" s="188"/>
      <c r="C4" s="188"/>
      <c r="D4" s="188"/>
      <c r="E4" s="188"/>
    </row>
    <row r="5" spans="1:5">
      <c r="A5" s="188" t="s">
        <v>102</v>
      </c>
      <c r="B5" s="188" t="s">
        <v>103</v>
      </c>
      <c r="C5" s="188" t="s">
        <v>104</v>
      </c>
      <c r="D5" s="188" t="s">
        <v>105</v>
      </c>
      <c r="E5" s="188" t="s">
        <v>106</v>
      </c>
    </row>
    <row r="6" spans="1:5">
      <c r="A6" s="188">
        <v>1</v>
      </c>
      <c r="B6" s="188" t="s">
        <v>232</v>
      </c>
      <c r="C6" s="188">
        <v>2</v>
      </c>
      <c r="D6" s="189"/>
      <c r="E6" s="189">
        <f>D6*12</f>
        <v>0</v>
      </c>
    </row>
    <row r="7" spans="1:5">
      <c r="A7" s="186"/>
      <c r="B7" s="186"/>
      <c r="C7" s="186"/>
      <c r="D7" s="189"/>
      <c r="E7" s="189"/>
    </row>
    <row r="8" spans="1:5">
      <c r="A8" s="186"/>
      <c r="B8" s="186"/>
      <c r="C8" s="186"/>
      <c r="D8" s="186"/>
      <c r="E8" s="186"/>
    </row>
    <row r="9" spans="1:5">
      <c r="A9" s="190" t="s">
        <v>102</v>
      </c>
      <c r="B9" s="190" t="s">
        <v>103</v>
      </c>
      <c r="C9" s="190" t="s">
        <v>104</v>
      </c>
      <c r="D9" s="186"/>
      <c r="E9" s="186"/>
    </row>
    <row r="10" spans="1:5">
      <c r="A10" s="190">
        <v>1</v>
      </c>
      <c r="B10" s="187" t="s">
        <v>204</v>
      </c>
      <c r="C10" s="191">
        <v>0</v>
      </c>
      <c r="D10" s="186"/>
      <c r="E10" s="186"/>
    </row>
    <row r="11" spans="1:5">
      <c r="A11" s="190">
        <v>2</v>
      </c>
      <c r="B11" s="190" t="s">
        <v>108</v>
      </c>
      <c r="C11" s="191">
        <v>0</v>
      </c>
      <c r="D11" s="186"/>
      <c r="E11" s="186"/>
    </row>
    <row r="12" spans="1:5">
      <c r="A12" s="186">
        <v>3</v>
      </c>
      <c r="B12" s="186" t="s">
        <v>203</v>
      </c>
      <c r="C12" s="303">
        <v>0</v>
      </c>
      <c r="D12" s="186"/>
      <c r="E12" s="186"/>
    </row>
    <row r="13" spans="1:5">
      <c r="A13" s="186"/>
      <c r="B13" s="186"/>
      <c r="C13" s="186"/>
      <c r="D13" s="186"/>
      <c r="E13" s="186"/>
    </row>
    <row r="14" spans="1:5">
      <c r="A14" s="186"/>
      <c r="B14" s="186"/>
      <c r="C14" s="186"/>
      <c r="D14" s="186"/>
      <c r="E14" s="186"/>
    </row>
  </sheetData>
  <protectedRanges>
    <protectedRange algorithmName="SHA-512" hashValue="LBQceZcAPmxt0UDrVczqDQyBnoYN2stvNDagM2OrikrOoPkyFd5KCRWRNfD6MB9tKwDZ9z4+OIuOpdFilsWWrQ==" saltValue="felmdz4pQQ9tFh7PRNhgHQ==" spinCount="100000" sqref="C10:C11" name="Intervalo2"/>
  </protectedRanges>
  <mergeCells count="1">
    <mergeCell ref="A2:E2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2"/>
  <sheetViews>
    <sheetView workbookViewId="0">
      <selection activeCell="D6" sqref="D6"/>
    </sheetView>
  </sheetViews>
  <sheetFormatPr defaultRowHeight="15"/>
  <cols>
    <col min="2" max="2" width="43.85546875" bestFit="1" customWidth="1"/>
    <col min="4" max="4" width="18.28515625" bestFit="1" customWidth="1"/>
    <col min="5" max="5" width="22.5703125" bestFit="1" customWidth="1"/>
  </cols>
  <sheetData>
    <row r="2" spans="1:6">
      <c r="A2" s="337" t="s">
        <v>109</v>
      </c>
      <c r="B2" s="337"/>
      <c r="C2" s="337"/>
      <c r="D2" s="337"/>
      <c r="E2" s="337"/>
    </row>
    <row r="4" spans="1:6">
      <c r="A4" s="188" t="s">
        <v>101</v>
      </c>
      <c r="B4" s="188"/>
      <c r="C4" s="188"/>
      <c r="D4" s="188"/>
      <c r="E4" s="188"/>
      <c r="F4" s="186"/>
    </row>
    <row r="5" spans="1:6">
      <c r="A5" s="188" t="s">
        <v>102</v>
      </c>
      <c r="B5" s="188" t="s">
        <v>103</v>
      </c>
      <c r="C5" s="188" t="s">
        <v>104</v>
      </c>
      <c r="D5" s="188" t="s">
        <v>105</v>
      </c>
      <c r="E5" s="188" t="s">
        <v>106</v>
      </c>
      <c r="F5" s="186"/>
    </row>
    <row r="6" spans="1:6">
      <c r="A6" s="188">
        <v>1</v>
      </c>
      <c r="B6" s="188" t="s">
        <v>232</v>
      </c>
      <c r="C6" s="188">
        <v>2</v>
      </c>
      <c r="D6" s="189"/>
      <c r="E6" s="189">
        <f>D6*12</f>
        <v>0</v>
      </c>
      <c r="F6" s="186"/>
    </row>
    <row r="7" spans="1:6">
      <c r="A7" s="188"/>
      <c r="B7" s="188"/>
      <c r="C7" s="188"/>
      <c r="D7" s="188"/>
      <c r="E7" s="188"/>
      <c r="F7" s="186"/>
    </row>
    <row r="8" spans="1:6">
      <c r="A8" s="188"/>
      <c r="B8" s="188"/>
      <c r="C8" s="188"/>
      <c r="D8" s="188"/>
      <c r="E8" s="188"/>
      <c r="F8" s="186"/>
    </row>
    <row r="9" spans="1:6">
      <c r="A9" s="190" t="s">
        <v>102</v>
      </c>
      <c r="B9" s="190" t="s">
        <v>103</v>
      </c>
      <c r="C9" s="190"/>
      <c r="D9" s="188"/>
      <c r="E9" s="188"/>
      <c r="F9" s="186"/>
    </row>
    <row r="10" spans="1:6">
      <c r="A10" s="190">
        <v>1</v>
      </c>
      <c r="B10" s="190" t="s">
        <v>107</v>
      </c>
      <c r="C10" s="192">
        <v>0</v>
      </c>
      <c r="D10" s="188"/>
      <c r="E10" s="188"/>
      <c r="F10" s="186"/>
    </row>
    <row r="11" spans="1:6">
      <c r="A11" s="190">
        <v>2</v>
      </c>
      <c r="B11" s="190" t="s">
        <v>108</v>
      </c>
      <c r="C11" s="192">
        <v>0</v>
      </c>
      <c r="D11" s="188"/>
      <c r="E11" s="188"/>
      <c r="F11" s="186"/>
    </row>
    <row r="12" spans="1:6">
      <c r="A12" s="186">
        <v>3</v>
      </c>
      <c r="B12" s="186" t="s">
        <v>203</v>
      </c>
      <c r="C12" s="303">
        <v>0</v>
      </c>
      <c r="D12" s="186"/>
      <c r="E12" s="186"/>
      <c r="F12" s="186"/>
    </row>
  </sheetData>
  <protectedRanges>
    <protectedRange sqref="C10 C11" name="Intervalo1"/>
  </protectedRanges>
  <mergeCells count="1">
    <mergeCell ref="A2:E2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82" workbookViewId="0">
      <selection activeCell="B74" sqref="B74"/>
    </sheetView>
  </sheetViews>
  <sheetFormatPr defaultRowHeight="15"/>
  <cols>
    <col min="1" max="1" width="63.42578125" bestFit="1" customWidth="1"/>
    <col min="2" max="2" width="14.7109375" bestFit="1" customWidth="1"/>
    <col min="3" max="3" width="40" bestFit="1" customWidth="1"/>
    <col min="4" max="4" width="54.28515625" customWidth="1"/>
  </cols>
  <sheetData>
    <row r="1" spans="1:4" ht="16.5" thickBot="1">
      <c r="A1" s="193" t="s">
        <v>0</v>
      </c>
      <c r="B1" s="194"/>
      <c r="C1" s="195" t="s">
        <v>114</v>
      </c>
      <c r="D1" s="196"/>
    </row>
    <row r="2" spans="1:4" ht="16.5" thickBot="1">
      <c r="A2" s="197"/>
      <c r="B2" s="194"/>
      <c r="C2" s="198" t="s">
        <v>2</v>
      </c>
      <c r="D2" s="199"/>
    </row>
    <row r="3" spans="1:4">
      <c r="A3" s="197"/>
      <c r="B3" s="200"/>
      <c r="C3" s="199"/>
      <c r="D3" s="199"/>
    </row>
    <row r="4" spans="1:4">
      <c r="A4" s="201" t="s">
        <v>3</v>
      </c>
      <c r="B4" s="202" t="s">
        <v>4</v>
      </c>
      <c r="C4" s="346" t="s">
        <v>5</v>
      </c>
      <c r="D4" s="346"/>
    </row>
    <row r="5" spans="1:4">
      <c r="A5" s="203" t="s">
        <v>6</v>
      </c>
      <c r="B5" s="204"/>
      <c r="C5" s="341"/>
      <c r="D5" s="341"/>
    </row>
    <row r="6" spans="1:4" ht="15.75">
      <c r="A6" s="205" t="s">
        <v>7</v>
      </c>
      <c r="B6" s="206" t="s">
        <v>115</v>
      </c>
      <c r="C6" s="341" t="s">
        <v>116</v>
      </c>
      <c r="D6" s="341"/>
    </row>
    <row r="7" spans="1:4">
      <c r="A7" s="207" t="s">
        <v>8</v>
      </c>
      <c r="B7" s="208"/>
      <c r="C7" s="347" t="s">
        <v>117</v>
      </c>
      <c r="D7" s="347"/>
    </row>
    <row r="8" spans="1:4" ht="15.75">
      <c r="A8" s="205" t="s">
        <v>9</v>
      </c>
      <c r="B8" s="209" t="s">
        <v>118</v>
      </c>
      <c r="C8" s="341" t="s">
        <v>119</v>
      </c>
      <c r="D8" s="341"/>
    </row>
    <row r="9" spans="1:4" ht="15.75">
      <c r="A9" s="205" t="s">
        <v>11</v>
      </c>
      <c r="B9" s="209" t="s">
        <v>115</v>
      </c>
      <c r="C9" s="348" t="s">
        <v>115</v>
      </c>
      <c r="D9" s="348"/>
    </row>
    <row r="10" spans="1:4" ht="15.75">
      <c r="A10" s="205" t="s">
        <v>13</v>
      </c>
      <c r="B10" s="209" t="s">
        <v>115</v>
      </c>
      <c r="C10" s="348" t="s">
        <v>115</v>
      </c>
      <c r="D10" s="348"/>
    </row>
    <row r="11" spans="1:4">
      <c r="A11" s="349"/>
      <c r="B11" s="349"/>
      <c r="C11" s="349"/>
      <c r="D11" s="349"/>
    </row>
    <row r="12" spans="1:4">
      <c r="A12" s="210" t="s">
        <v>14</v>
      </c>
      <c r="B12" s="211"/>
      <c r="C12" s="212"/>
      <c r="D12" s="213"/>
    </row>
    <row r="13" spans="1:4">
      <c r="A13" s="214" t="s">
        <v>120</v>
      </c>
      <c r="B13" s="215"/>
      <c r="C13" s="350" t="s">
        <v>121</v>
      </c>
      <c r="D13" s="350"/>
    </row>
    <row r="14" spans="1:4">
      <c r="A14" s="214" t="s">
        <v>16</v>
      </c>
      <c r="B14" s="216"/>
      <c r="C14" s="351" t="s">
        <v>122</v>
      </c>
      <c r="D14" s="351"/>
    </row>
    <row r="15" spans="1:4">
      <c r="A15" s="214" t="s">
        <v>17</v>
      </c>
      <c r="B15" s="217"/>
      <c r="C15" s="341" t="s">
        <v>123</v>
      </c>
      <c r="D15" s="341"/>
    </row>
    <row r="16" spans="1:4">
      <c r="A16" s="214" t="s">
        <v>18</v>
      </c>
      <c r="B16" s="217"/>
      <c r="C16" s="345" t="s">
        <v>124</v>
      </c>
      <c r="D16" s="345"/>
    </row>
    <row r="17" spans="1:4">
      <c r="A17" s="214" t="s">
        <v>230</v>
      </c>
      <c r="B17" s="218"/>
      <c r="C17" s="340" t="s">
        <v>231</v>
      </c>
      <c r="D17" s="340"/>
    </row>
    <row r="18" spans="1:4">
      <c r="A18" s="205"/>
      <c r="B18" s="219"/>
      <c r="C18" s="341"/>
      <c r="D18" s="341"/>
    </row>
    <row r="19" spans="1:4">
      <c r="A19" s="220" t="s">
        <v>22</v>
      </c>
      <c r="B19" s="221" t="s">
        <v>23</v>
      </c>
      <c r="C19" s="222" t="s">
        <v>125</v>
      </c>
      <c r="D19" s="223" t="s">
        <v>126</v>
      </c>
    </row>
    <row r="20" spans="1:4">
      <c r="A20" s="224" t="s">
        <v>24</v>
      </c>
      <c r="B20" s="225"/>
      <c r="C20" s="226"/>
      <c r="D20" s="227"/>
    </row>
    <row r="21" spans="1:4">
      <c r="A21" s="297" t="s">
        <v>25</v>
      </c>
      <c r="B21" s="298" t="str">
        <f>B8</f>
        <v>XXX</v>
      </c>
      <c r="C21" s="299" t="s">
        <v>127</v>
      </c>
      <c r="D21" s="300" t="s">
        <v>128</v>
      </c>
    </row>
    <row r="22" spans="1:4">
      <c r="A22" s="297" t="s">
        <v>26</v>
      </c>
      <c r="B22" s="298">
        <v>0</v>
      </c>
      <c r="C22" s="299" t="s">
        <v>129</v>
      </c>
      <c r="D22" s="301" t="s">
        <v>218</v>
      </c>
    </row>
    <row r="23" spans="1:4">
      <c r="A23" s="228" t="s">
        <v>130</v>
      </c>
      <c r="B23" s="229">
        <v>0</v>
      </c>
      <c r="C23" s="230" t="s">
        <v>131</v>
      </c>
      <c r="D23" s="232" t="s">
        <v>132</v>
      </c>
    </row>
    <row r="24" spans="1:4">
      <c r="A24" s="228" t="s">
        <v>133</v>
      </c>
      <c r="B24" s="229">
        <v>0</v>
      </c>
      <c r="C24" s="230" t="s">
        <v>134</v>
      </c>
      <c r="D24" s="232" t="s">
        <v>135</v>
      </c>
    </row>
    <row r="25" spans="1:4">
      <c r="A25" s="233" t="s">
        <v>136</v>
      </c>
      <c r="B25" s="229">
        <v>0</v>
      </c>
      <c r="C25" s="230" t="s">
        <v>137</v>
      </c>
      <c r="D25" s="232" t="s">
        <v>138</v>
      </c>
    </row>
    <row r="26" spans="1:4">
      <c r="A26" s="233" t="s">
        <v>139</v>
      </c>
      <c r="B26" s="229">
        <v>0</v>
      </c>
      <c r="C26" s="230" t="s">
        <v>140</v>
      </c>
      <c r="D26" s="232" t="s">
        <v>138</v>
      </c>
    </row>
    <row r="27" spans="1:4">
      <c r="A27" s="233" t="s">
        <v>141</v>
      </c>
      <c r="B27" s="229">
        <v>0</v>
      </c>
      <c r="C27" s="230" t="s">
        <v>142</v>
      </c>
      <c r="D27" s="232" t="s">
        <v>143</v>
      </c>
    </row>
    <row r="28" spans="1:4">
      <c r="A28" s="234" t="s">
        <v>27</v>
      </c>
      <c r="B28" s="235"/>
      <c r="C28" s="236"/>
      <c r="D28" s="237"/>
    </row>
    <row r="29" spans="1:4">
      <c r="A29" s="238"/>
      <c r="B29" s="239"/>
      <c r="C29" s="226"/>
      <c r="D29" s="226"/>
    </row>
    <row r="30" spans="1:4">
      <c r="A30" s="224" t="s">
        <v>28</v>
      </c>
      <c r="B30" s="225"/>
      <c r="C30" s="226"/>
      <c r="D30" s="226"/>
    </row>
    <row r="31" spans="1:4">
      <c r="A31" s="228" t="s">
        <v>29</v>
      </c>
      <c r="B31" s="225"/>
      <c r="C31" s="240"/>
      <c r="D31" s="240"/>
    </row>
    <row r="32" spans="1:4">
      <c r="A32" s="214" t="s">
        <v>30</v>
      </c>
      <c r="B32" s="239">
        <v>0.2</v>
      </c>
      <c r="C32" s="230" t="s">
        <v>144</v>
      </c>
      <c r="D32" s="232" t="s">
        <v>145</v>
      </c>
    </row>
    <row r="33" spans="1:4">
      <c r="A33" s="214" t="s">
        <v>31</v>
      </c>
      <c r="B33" s="239">
        <v>1.4999999999999999E-2</v>
      </c>
      <c r="C33" s="230" t="s">
        <v>146</v>
      </c>
      <c r="D33" s="232" t="s">
        <v>147</v>
      </c>
    </row>
    <row r="34" spans="1:4">
      <c r="A34" s="214" t="s">
        <v>32</v>
      </c>
      <c r="B34" s="239">
        <v>0.01</v>
      </c>
      <c r="C34" s="230" t="s">
        <v>148</v>
      </c>
      <c r="D34" s="232" t="s">
        <v>149</v>
      </c>
    </row>
    <row r="35" spans="1:4">
      <c r="A35" s="214" t="s">
        <v>33</v>
      </c>
      <c r="B35" s="239">
        <v>2E-3</v>
      </c>
      <c r="C35" s="230" t="s">
        <v>150</v>
      </c>
      <c r="D35" s="232" t="s">
        <v>151</v>
      </c>
    </row>
    <row r="36" spans="1:4">
      <c r="A36" s="214" t="s">
        <v>34</v>
      </c>
      <c r="B36" s="239">
        <v>2.5000000000000001E-2</v>
      </c>
      <c r="C36" s="230" t="s">
        <v>152</v>
      </c>
      <c r="D36" s="232" t="s">
        <v>153</v>
      </c>
    </row>
    <row r="37" spans="1:4">
      <c r="A37" s="214" t="s">
        <v>35</v>
      </c>
      <c r="B37" s="239">
        <v>0.08</v>
      </c>
      <c r="C37" s="230" t="s">
        <v>154</v>
      </c>
      <c r="D37" s="232" t="s">
        <v>155</v>
      </c>
    </row>
    <row r="38" spans="1:4">
      <c r="A38" s="214" t="s">
        <v>36</v>
      </c>
      <c r="B38" s="239">
        <v>0.02</v>
      </c>
      <c r="C38" s="230" t="s">
        <v>156</v>
      </c>
      <c r="D38" s="232" t="s">
        <v>201</v>
      </c>
    </row>
    <row r="39" spans="1:4">
      <c r="A39" s="241" t="s">
        <v>37</v>
      </c>
      <c r="B39" s="242">
        <v>6.0000000000000001E-3</v>
      </c>
      <c r="C39" s="230" t="s">
        <v>157</v>
      </c>
      <c r="D39" s="232" t="s">
        <v>158</v>
      </c>
    </row>
    <row r="40" spans="1:4">
      <c r="A40" s="238" t="s">
        <v>38</v>
      </c>
      <c r="B40" s="243">
        <f>SUM(B32:B39)</f>
        <v>0.3580000000000001</v>
      </c>
      <c r="C40" s="244"/>
      <c r="D40" s="237"/>
    </row>
    <row r="41" spans="1:4">
      <c r="A41" s="238"/>
      <c r="B41" s="243"/>
      <c r="C41" s="245"/>
      <c r="D41" s="226"/>
    </row>
    <row r="42" spans="1:4">
      <c r="A42" s="224" t="s">
        <v>39</v>
      </c>
      <c r="B42" s="243"/>
      <c r="C42" s="245"/>
      <c r="D42" s="226"/>
    </row>
    <row r="43" spans="1:4">
      <c r="A43" s="228" t="s">
        <v>29</v>
      </c>
      <c r="B43" s="243"/>
      <c r="C43" s="245"/>
      <c r="D43" s="226"/>
    </row>
    <row r="44" spans="1:4">
      <c r="A44" s="238" t="s">
        <v>40</v>
      </c>
      <c r="B44" s="225"/>
      <c r="C44" s="226"/>
      <c r="D44" s="226"/>
    </row>
    <row r="45" spans="1:4">
      <c r="A45" s="246" t="s">
        <v>41</v>
      </c>
      <c r="B45" s="247">
        <v>8.3299999999999999E-2</v>
      </c>
      <c r="C45" s="230" t="s">
        <v>159</v>
      </c>
      <c r="D45" s="232" t="s">
        <v>160</v>
      </c>
    </row>
    <row r="46" spans="1:4">
      <c r="A46" s="246" t="s">
        <v>42</v>
      </c>
      <c r="B46" s="247">
        <v>8.3299999999999999E-2</v>
      </c>
      <c r="C46" s="230" t="s">
        <v>159</v>
      </c>
      <c r="D46" s="232" t="s">
        <v>161</v>
      </c>
    </row>
    <row r="47" spans="1:4">
      <c r="A47" s="214" t="s">
        <v>43</v>
      </c>
      <c r="B47" s="239">
        <v>2.7799999999999998E-2</v>
      </c>
      <c r="C47" s="230" t="s">
        <v>162</v>
      </c>
      <c r="D47" s="232" t="s">
        <v>161</v>
      </c>
    </row>
    <row r="48" spans="1:4">
      <c r="A48" s="214" t="s">
        <v>44</v>
      </c>
      <c r="B48" s="239">
        <v>1.66E-2</v>
      </c>
      <c r="C48" s="230" t="s">
        <v>163</v>
      </c>
      <c r="D48" s="232" t="s">
        <v>164</v>
      </c>
    </row>
    <row r="49" spans="1:4">
      <c r="A49" s="248" t="s">
        <v>45</v>
      </c>
      <c r="B49" s="249">
        <v>1E-3</v>
      </c>
      <c r="C49" s="250" t="s">
        <v>165</v>
      </c>
      <c r="D49" s="231" t="s">
        <v>166</v>
      </c>
    </row>
    <row r="50" spans="1:4">
      <c r="A50" s="214" t="s">
        <v>46</v>
      </c>
      <c r="B50" s="239">
        <v>2.8E-3</v>
      </c>
      <c r="C50" s="251" t="s">
        <v>167</v>
      </c>
      <c r="D50" s="232" t="s">
        <v>168</v>
      </c>
    </row>
    <row r="51" spans="1:4">
      <c r="A51" s="241" t="s">
        <v>47</v>
      </c>
      <c r="B51" s="242">
        <v>2.9999999999999997E-4</v>
      </c>
      <c r="C51" s="230" t="s">
        <v>169</v>
      </c>
      <c r="D51" s="232" t="s">
        <v>170</v>
      </c>
    </row>
    <row r="52" spans="1:4">
      <c r="A52" s="238" t="s">
        <v>48</v>
      </c>
      <c r="B52" s="243">
        <f>SUM(B45:B51)</f>
        <v>0.21509999999999999</v>
      </c>
      <c r="C52" s="237"/>
      <c r="D52" s="237"/>
    </row>
    <row r="53" spans="1:4">
      <c r="A53" s="238"/>
      <c r="B53" s="243"/>
      <c r="C53" s="226"/>
      <c r="D53" s="226"/>
    </row>
    <row r="54" spans="1:4">
      <c r="A54" s="238" t="s">
        <v>49</v>
      </c>
      <c r="B54" s="225"/>
      <c r="C54" s="226"/>
      <c r="D54" s="226"/>
    </row>
    <row r="55" spans="1:4" ht="38.25">
      <c r="A55" s="252" t="s">
        <v>50</v>
      </c>
      <c r="B55" s="253">
        <v>6.8999999999999999E-3</v>
      </c>
      <c r="C55" s="230" t="s">
        <v>171</v>
      </c>
      <c r="D55" s="231" t="s">
        <v>172</v>
      </c>
    </row>
    <row r="56" spans="1:4" ht="38.25">
      <c r="A56" s="254" t="s">
        <v>51</v>
      </c>
      <c r="B56" s="249">
        <v>8.0000000000000004E-4</v>
      </c>
      <c r="C56" s="230" t="s">
        <v>171</v>
      </c>
      <c r="D56" s="231" t="s">
        <v>173</v>
      </c>
    </row>
    <row r="57" spans="1:4">
      <c r="A57" s="214" t="s">
        <v>52</v>
      </c>
      <c r="B57" s="239">
        <v>3.2000000000000001E-2</v>
      </c>
      <c r="C57" s="230" t="s">
        <v>174</v>
      </c>
      <c r="D57" s="232" t="s">
        <v>175</v>
      </c>
    </row>
    <row r="58" spans="1:4">
      <c r="A58" s="214" t="s">
        <v>53</v>
      </c>
      <c r="B58" s="242">
        <v>8.0000000000000002E-3</v>
      </c>
      <c r="C58" s="230" t="s">
        <v>176</v>
      </c>
      <c r="D58" s="232" t="s">
        <v>177</v>
      </c>
    </row>
    <row r="59" spans="1:4">
      <c r="A59" s="234" t="s">
        <v>54</v>
      </c>
      <c r="B59" s="235">
        <f>SUM(B55:B58)</f>
        <v>4.7699999999999999E-2</v>
      </c>
      <c r="C59" s="236"/>
      <c r="D59" s="237"/>
    </row>
    <row r="60" spans="1:4">
      <c r="A60" s="234"/>
      <c r="B60" s="235"/>
      <c r="C60" s="255"/>
      <c r="D60" s="226"/>
    </row>
    <row r="61" spans="1:4">
      <c r="A61" s="238" t="s">
        <v>55</v>
      </c>
      <c r="B61" s="239"/>
      <c r="C61" s="226"/>
      <c r="D61" s="226"/>
    </row>
    <row r="62" spans="1:4" ht="22.5">
      <c r="A62" s="256" t="s">
        <v>56</v>
      </c>
      <c r="B62" s="249">
        <v>7.9100000000000004E-2</v>
      </c>
      <c r="C62" s="230" t="s">
        <v>178</v>
      </c>
      <c r="D62" s="232" t="s">
        <v>179</v>
      </c>
    </row>
    <row r="63" spans="1:4" ht="22.5">
      <c r="A63" s="256" t="s">
        <v>57</v>
      </c>
      <c r="B63" s="249">
        <v>1E-4</v>
      </c>
      <c r="C63" s="230" t="s">
        <v>180</v>
      </c>
      <c r="D63" s="232" t="s">
        <v>179</v>
      </c>
    </row>
    <row r="64" spans="1:4" ht="22.5">
      <c r="A64" s="256" t="s">
        <v>58</v>
      </c>
      <c r="B64" s="249">
        <v>1E-4</v>
      </c>
      <c r="C64" s="230" t="s">
        <v>181</v>
      </c>
      <c r="D64" s="232" t="s">
        <v>179</v>
      </c>
    </row>
    <row r="65" spans="1:4">
      <c r="A65" s="257" t="s">
        <v>59</v>
      </c>
      <c r="B65" s="258">
        <f>SUM(B62:B64)</f>
        <v>7.9300000000000009E-2</v>
      </c>
      <c r="C65" s="237"/>
      <c r="D65" s="237"/>
    </row>
    <row r="66" spans="1:4">
      <c r="A66" s="257"/>
      <c r="B66" s="258"/>
      <c r="C66" s="259"/>
      <c r="D66" s="226"/>
    </row>
    <row r="67" spans="1:4">
      <c r="A67" s="238" t="s">
        <v>60</v>
      </c>
      <c r="B67" s="243">
        <f>B65+B59+B52</f>
        <v>0.34209999999999996</v>
      </c>
      <c r="C67" s="237"/>
      <c r="D67" s="260"/>
    </row>
    <row r="68" spans="1:4">
      <c r="A68" s="261"/>
      <c r="B68" s="262"/>
      <c r="C68" s="226"/>
      <c r="D68" s="226"/>
    </row>
    <row r="69" spans="1:4">
      <c r="A69" s="261" t="s">
        <v>61</v>
      </c>
      <c r="B69" s="263" t="s">
        <v>62</v>
      </c>
      <c r="C69" s="237"/>
      <c r="D69" s="260"/>
    </row>
    <row r="70" spans="1:4">
      <c r="A70" s="342"/>
      <c r="B70" s="342"/>
      <c r="C70" s="342"/>
      <c r="D70" s="342"/>
    </row>
    <row r="71" spans="1:4">
      <c r="A71" s="201" t="s">
        <v>63</v>
      </c>
      <c r="B71" s="221" t="str">
        <f>B19</f>
        <v>Vlr / % / Hs</v>
      </c>
      <c r="C71" s="264" t="str">
        <f>C19</f>
        <v>MEMÓRIA DE CALCULO</v>
      </c>
      <c r="D71" s="264" t="str">
        <f>D19</f>
        <v>FUNDAMENTO LEGAL</v>
      </c>
    </row>
    <row r="72" spans="1:4" ht="38.25">
      <c r="A72" s="248" t="s">
        <v>220</v>
      </c>
      <c r="B72" s="322">
        <v>2.6</v>
      </c>
      <c r="C72" s="323" t="s">
        <v>222</v>
      </c>
      <c r="D72" s="324" t="s">
        <v>210</v>
      </c>
    </row>
    <row r="73" spans="1:4">
      <c r="A73" s="228" t="s">
        <v>64</v>
      </c>
      <c r="B73" s="249">
        <v>0.06</v>
      </c>
      <c r="C73" s="230" t="s">
        <v>182</v>
      </c>
      <c r="D73" s="266" t="s">
        <v>183</v>
      </c>
    </row>
    <row r="74" spans="1:4">
      <c r="A74" s="214" t="s">
        <v>184</v>
      </c>
      <c r="B74" s="265">
        <v>17.41</v>
      </c>
      <c r="C74" s="230" t="s">
        <v>185</v>
      </c>
      <c r="D74" s="231" t="s">
        <v>128</v>
      </c>
    </row>
    <row r="75" spans="1:4">
      <c r="A75" s="214" t="s">
        <v>65</v>
      </c>
      <c r="B75" s="249">
        <v>0</v>
      </c>
      <c r="C75" s="230" t="s">
        <v>202</v>
      </c>
      <c r="D75" s="231" t="s">
        <v>128</v>
      </c>
    </row>
    <row r="76" spans="1:4">
      <c r="A76" s="214" t="s">
        <v>219</v>
      </c>
      <c r="B76" s="320">
        <v>8.7100000000000009</v>
      </c>
      <c r="C76" s="230" t="s">
        <v>221</v>
      </c>
      <c r="D76" s="319" t="s">
        <v>128</v>
      </c>
    </row>
    <row r="77" spans="1:4">
      <c r="A77" s="214" t="s">
        <v>217</v>
      </c>
      <c r="B77" s="321">
        <v>0</v>
      </c>
      <c r="C77" s="230" t="s">
        <v>202</v>
      </c>
      <c r="D77" s="319" t="s">
        <v>128</v>
      </c>
    </row>
    <row r="78" spans="1:4">
      <c r="A78" s="238" t="s">
        <v>66</v>
      </c>
      <c r="B78" s="267" t="s">
        <v>62</v>
      </c>
      <c r="C78" s="237"/>
      <c r="D78" s="268"/>
    </row>
    <row r="79" spans="1:4">
      <c r="A79" s="342"/>
      <c r="B79" s="342"/>
      <c r="C79" s="342"/>
      <c r="D79" s="342"/>
    </row>
    <row r="80" spans="1:4">
      <c r="A80" s="201" t="s">
        <v>68</v>
      </c>
      <c r="B80" s="221" t="str">
        <f>B71</f>
        <v>Vlr / % / Hs</v>
      </c>
      <c r="C80" s="264" t="str">
        <f>C19</f>
        <v>MEMÓRIA DE CALCULO</v>
      </c>
      <c r="D80" s="264" t="str">
        <f>D19</f>
        <v>FUNDAMENTO LEGAL</v>
      </c>
    </row>
    <row r="81" spans="1:4">
      <c r="A81" s="248" t="s">
        <v>69</v>
      </c>
      <c r="B81" s="265" t="s">
        <v>62</v>
      </c>
      <c r="C81" s="269" t="s">
        <v>62</v>
      </c>
      <c r="D81" s="270" t="s">
        <v>187</v>
      </c>
    </row>
    <row r="82" spans="1:4">
      <c r="A82" s="248" t="s">
        <v>70</v>
      </c>
      <c r="B82" s="265" t="s">
        <v>62</v>
      </c>
      <c r="C82" s="269" t="s">
        <v>62</v>
      </c>
      <c r="D82" s="270" t="s">
        <v>187</v>
      </c>
    </row>
    <row r="83" spans="1:4">
      <c r="A83" s="228" t="s">
        <v>71</v>
      </c>
      <c r="B83" s="239" t="s">
        <v>62</v>
      </c>
      <c r="C83" s="271" t="s">
        <v>62</v>
      </c>
      <c r="D83" s="272" t="s">
        <v>186</v>
      </c>
    </row>
    <row r="84" spans="1:4">
      <c r="A84" s="214" t="s">
        <v>72</v>
      </c>
      <c r="B84" s="239" t="s">
        <v>62</v>
      </c>
      <c r="C84" s="271" t="s">
        <v>62</v>
      </c>
      <c r="D84" s="272" t="s">
        <v>186</v>
      </c>
    </row>
    <row r="85" spans="1:4">
      <c r="A85" s="325" t="s">
        <v>73</v>
      </c>
      <c r="B85" s="302">
        <v>15.62</v>
      </c>
      <c r="C85" s="273" t="s">
        <v>62</v>
      </c>
      <c r="D85" s="272" t="s">
        <v>128</v>
      </c>
    </row>
    <row r="86" spans="1:4">
      <c r="A86" s="238" t="s">
        <v>74</v>
      </c>
      <c r="B86" s="267"/>
      <c r="C86" s="274"/>
      <c r="D86" s="274"/>
    </row>
    <row r="87" spans="1:4">
      <c r="A87" s="343"/>
      <c r="B87" s="343"/>
      <c r="C87" s="343"/>
      <c r="D87" s="343"/>
    </row>
    <row r="88" spans="1:4">
      <c r="A88" s="275" t="s">
        <v>75</v>
      </c>
      <c r="B88" s="221" t="s">
        <v>76</v>
      </c>
      <c r="C88" s="264" t="str">
        <f>C80</f>
        <v>MEMÓRIA DE CALCULO</v>
      </c>
      <c r="D88" s="264" t="str">
        <f>D80</f>
        <v>FUNDAMENTO LEGAL</v>
      </c>
    </row>
    <row r="89" spans="1:4" ht="30">
      <c r="A89" s="214" t="s">
        <v>77</v>
      </c>
      <c r="B89" s="276">
        <v>0</v>
      </c>
      <c r="C89" s="277" t="s">
        <v>188</v>
      </c>
      <c r="D89" s="277" t="s">
        <v>189</v>
      </c>
    </row>
    <row r="90" spans="1:4" ht="30">
      <c r="A90" s="214" t="s">
        <v>78</v>
      </c>
      <c r="B90" s="278">
        <v>0</v>
      </c>
      <c r="C90" s="277" t="s">
        <v>188</v>
      </c>
      <c r="D90" s="277" t="s">
        <v>189</v>
      </c>
    </row>
    <row r="91" spans="1:4" ht="15.75">
      <c r="A91" s="238" t="s">
        <v>79</v>
      </c>
      <c r="B91" s="279"/>
      <c r="C91" s="280"/>
      <c r="D91" s="281"/>
    </row>
    <row r="92" spans="1:4">
      <c r="A92" s="282"/>
      <c r="B92" s="344"/>
      <c r="C92" s="344"/>
      <c r="D92" s="344"/>
    </row>
    <row r="93" spans="1:4">
      <c r="A93" s="283" t="s">
        <v>80</v>
      </c>
      <c r="B93" s="221" t="s">
        <v>76</v>
      </c>
      <c r="C93" s="264" t="str">
        <f>C88</f>
        <v>MEMÓRIA DE CALCULO</v>
      </c>
      <c r="D93" s="264" t="str">
        <f>D88</f>
        <v>FUNDAMENTO LEGAL</v>
      </c>
    </row>
    <row r="94" spans="1:4">
      <c r="A94" s="214" t="s">
        <v>81</v>
      </c>
      <c r="B94" s="64" t="s">
        <v>190</v>
      </c>
      <c r="C94" s="277" t="s">
        <v>191</v>
      </c>
      <c r="D94" s="271" t="s">
        <v>192</v>
      </c>
    </row>
    <row r="95" spans="1:4">
      <c r="A95" s="228" t="s">
        <v>82</v>
      </c>
      <c r="B95" s="64" t="s">
        <v>193</v>
      </c>
      <c r="C95" s="277" t="s">
        <v>191</v>
      </c>
      <c r="D95" s="271" t="s">
        <v>194</v>
      </c>
    </row>
    <row r="96" spans="1:4">
      <c r="A96" s="228" t="s">
        <v>83</v>
      </c>
      <c r="B96" s="64">
        <v>0.02</v>
      </c>
      <c r="C96" s="277" t="s">
        <v>191</v>
      </c>
      <c r="D96" s="271" t="s">
        <v>195</v>
      </c>
    </row>
    <row r="97" spans="1:4">
      <c r="A97" s="284" t="s">
        <v>84</v>
      </c>
      <c r="B97" s="285"/>
      <c r="C97" s="274"/>
      <c r="D97" s="274"/>
    </row>
    <row r="98" spans="1:4">
      <c r="A98" s="338"/>
      <c r="B98" s="338"/>
      <c r="C98" s="338"/>
      <c r="D98" s="338"/>
    </row>
    <row r="99" spans="1:4">
      <c r="A99" s="286" t="s">
        <v>85</v>
      </c>
      <c r="B99" s="221" t="str">
        <f>B80</f>
        <v>Vlr / % / Hs</v>
      </c>
      <c r="C99" s="264" t="str">
        <f>C93</f>
        <v>MEMÓRIA DE CALCULO</v>
      </c>
      <c r="D99" s="264" t="str">
        <f>D93</f>
        <v>FUNDAMENTO LEGAL</v>
      </c>
    </row>
    <row r="100" spans="1:4" ht="15.75">
      <c r="A100" s="287" t="s">
        <v>86</v>
      </c>
      <c r="B100" s="288" t="s">
        <v>62</v>
      </c>
      <c r="C100" s="106" t="s">
        <v>196</v>
      </c>
      <c r="D100" s="106" t="s">
        <v>196</v>
      </c>
    </row>
    <row r="101" spans="1:4" ht="15.75">
      <c r="A101" s="289" t="s">
        <v>87</v>
      </c>
      <c r="B101" s="290" t="s">
        <v>62</v>
      </c>
      <c r="C101" s="106" t="s">
        <v>197</v>
      </c>
      <c r="D101" s="106" t="s">
        <v>197</v>
      </c>
    </row>
    <row r="102" spans="1:4" ht="15.75">
      <c r="A102" s="289" t="s">
        <v>88</v>
      </c>
      <c r="B102" s="290" t="s">
        <v>62</v>
      </c>
      <c r="C102" s="106" t="s">
        <v>198</v>
      </c>
      <c r="D102" s="106" t="s">
        <v>198</v>
      </c>
    </row>
    <row r="103" spans="1:4" ht="15.75">
      <c r="A103" s="289" t="s">
        <v>89</v>
      </c>
      <c r="B103" s="290" t="s">
        <v>62</v>
      </c>
      <c r="C103" s="106" t="s">
        <v>199</v>
      </c>
      <c r="D103" s="106" t="s">
        <v>199</v>
      </c>
    </row>
    <row r="104" spans="1:4" ht="15.75">
      <c r="A104" s="289" t="s">
        <v>90</v>
      </c>
      <c r="B104" s="290" t="s">
        <v>62</v>
      </c>
      <c r="C104" s="106" t="s">
        <v>200</v>
      </c>
      <c r="D104" s="106" t="s">
        <v>200</v>
      </c>
    </row>
    <row r="105" spans="1:4" ht="15.75">
      <c r="A105" s="108" t="s">
        <v>224</v>
      </c>
      <c r="B105" s="305" t="s">
        <v>62</v>
      </c>
      <c r="C105" s="305" t="s">
        <v>225</v>
      </c>
      <c r="D105" s="305" t="s">
        <v>225</v>
      </c>
    </row>
    <row r="107" spans="1:4" ht="15.75">
      <c r="A107" s="339" t="s">
        <v>212</v>
      </c>
      <c r="B107" s="339"/>
      <c r="C107" s="328" t="s">
        <v>226</v>
      </c>
      <c r="D107" s="328" t="s">
        <v>226</v>
      </c>
    </row>
    <row r="108" spans="1:4">
      <c r="A108" s="291"/>
      <c r="B108" s="292"/>
      <c r="C108" s="292"/>
      <c r="D108" s="293"/>
    </row>
    <row r="109" spans="1:4" ht="15.75">
      <c r="A109" s="294" t="s">
        <v>214</v>
      </c>
      <c r="B109" s="329" t="s">
        <v>227</v>
      </c>
      <c r="C109" s="264" t="str">
        <f>C99</f>
        <v>MEMÓRIA DE CALCULO</v>
      </c>
      <c r="D109" s="264" t="str">
        <f>D99</f>
        <v>FUNDAMENTO LEGAL</v>
      </c>
    </row>
    <row r="110" spans="1:4" ht="15.75">
      <c r="A110" s="295" t="s">
        <v>93</v>
      </c>
      <c r="B110" s="296">
        <v>12</v>
      </c>
      <c r="C110" s="330" t="s">
        <v>228</v>
      </c>
      <c r="D110" s="330" t="s">
        <v>228</v>
      </c>
    </row>
  </sheetData>
  <mergeCells count="20">
    <mergeCell ref="C16:D16"/>
    <mergeCell ref="C4:D4"/>
    <mergeCell ref="C5:D5"/>
    <mergeCell ref="C6:D6"/>
    <mergeCell ref="C7:D7"/>
    <mergeCell ref="C8:D8"/>
    <mergeCell ref="C9:D9"/>
    <mergeCell ref="C10:D10"/>
    <mergeCell ref="A11:D11"/>
    <mergeCell ref="C13:D13"/>
    <mergeCell ref="C14:D14"/>
    <mergeCell ref="C15:D15"/>
    <mergeCell ref="A98:D98"/>
    <mergeCell ref="A107:B107"/>
    <mergeCell ref="C17:D17"/>
    <mergeCell ref="C18:D18"/>
    <mergeCell ref="A70:D70"/>
    <mergeCell ref="A79:D79"/>
    <mergeCell ref="A87:D87"/>
    <mergeCell ref="B92:D92"/>
  </mergeCells>
  <pageMargins left="0.511811024" right="0.511811024" top="0.78740157499999996" bottom="0.78740157499999996" header="0.31496062000000002" footer="0.3149606200000000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DE CUSTOS </vt:lpstr>
      <vt:lpstr>RESUMO LUCRO REAL </vt:lpstr>
      <vt:lpstr>RESUMO LUCRO PRESUMIDO </vt:lpstr>
      <vt:lpstr>FUNDAMENTOS LEGAIS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cristians</dc:creator>
  <cp:lastModifiedBy>Daniela</cp:lastModifiedBy>
  <cp:lastPrinted>2019-07-26T12:41:39Z</cp:lastPrinted>
  <dcterms:created xsi:type="dcterms:W3CDTF">2019-05-15T12:14:02Z</dcterms:created>
  <dcterms:modified xsi:type="dcterms:W3CDTF">2025-03-07T14:11:55Z</dcterms:modified>
</cp:coreProperties>
</file>